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3"/>
  </bookViews>
  <sheets>
    <sheet name="Титул" sheetId="1" r:id="rId1"/>
    <sheet name="І Кадри" sheetId="2" r:id="rId2"/>
    <sheet name="ІІ Споруди" sheetId="3" r:id="rId3"/>
    <sheet name="ІІІ Фінансування" sheetId="4" r:id="rId4"/>
    <sheet name="IV Спортивна діяльність" sheetId="5" r:id="rId5"/>
    <sheet name="V Ф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1">'І Кадри'!$A$1:$G$39</definedName>
    <definedName name="_xlnm.Print_Area" localSheetId="2">'ІІ Споруди'!$A$1:$K$47</definedName>
  </definedNames>
  <calcPr fullCalcOnLoad="1"/>
</workbook>
</file>

<file path=xl/sharedStrings.xml><?xml version="1.0" encoding="utf-8"?>
<sst xmlns="http://schemas.openxmlformats.org/spreadsheetml/2006/main" count="855" uniqueCount="694">
  <si>
    <t>№ рядка</t>
  </si>
  <si>
    <t>2.1</t>
  </si>
  <si>
    <t>2.2</t>
  </si>
  <si>
    <t>2.3</t>
  </si>
  <si>
    <t>2.4</t>
  </si>
  <si>
    <t>2.5</t>
  </si>
  <si>
    <t>3.1</t>
  </si>
  <si>
    <t>3.2</t>
  </si>
  <si>
    <t>3.3</t>
  </si>
  <si>
    <t>8.1</t>
  </si>
  <si>
    <t>9.1</t>
  </si>
  <si>
    <t>9.2</t>
  </si>
  <si>
    <t>1</t>
  </si>
  <si>
    <t>2</t>
  </si>
  <si>
    <t>2.6</t>
  </si>
  <si>
    <t>2.7</t>
  </si>
  <si>
    <t>3</t>
  </si>
  <si>
    <t>4</t>
  </si>
  <si>
    <t>6</t>
  </si>
  <si>
    <t>6.1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</si>
  <si>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</si>
  <si>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</si>
  <si>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</si>
  <si>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</si>
  <si>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</si>
  <si>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</si>
  <si>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</si>
  <si>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</si>
  <si>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</si>
  <si>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</si>
  <si>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</t>
  </si>
  <si>
    <t>криті</t>
  </si>
  <si>
    <t>16</t>
  </si>
  <si>
    <t>17</t>
  </si>
  <si>
    <t>18</t>
  </si>
  <si>
    <t>5.1</t>
  </si>
  <si>
    <t>5.2</t>
  </si>
  <si>
    <t>5.3</t>
  </si>
  <si>
    <t>5.4</t>
  </si>
  <si>
    <t>5.5</t>
  </si>
  <si>
    <t xml:space="preserve">фізкультурно-спортивних товариств та відомчих фізкультурно-спортивних організацій всіх рівнів </t>
  </si>
  <si>
    <t>(одиниць)</t>
  </si>
  <si>
    <t xml:space="preserve">не працювали протягом року </t>
  </si>
  <si>
    <t>ДЮСШ усіх типів, ШВСМ, ЦОП, спеціалізованих навчальних закладів спортивного профілю</t>
  </si>
  <si>
    <t>(тис. грн)</t>
  </si>
  <si>
    <t>7.1</t>
  </si>
  <si>
    <t>19</t>
  </si>
  <si>
    <t>20</t>
  </si>
  <si>
    <t>8.2</t>
  </si>
  <si>
    <t>8.3</t>
  </si>
  <si>
    <t>9.3</t>
  </si>
  <si>
    <t>16.1</t>
  </si>
  <si>
    <t>16.2</t>
  </si>
  <si>
    <t>20.1</t>
  </si>
  <si>
    <t>22.1</t>
  </si>
  <si>
    <t xml:space="preserve"> навчальних закладів                                    </t>
  </si>
  <si>
    <t>10.1</t>
  </si>
  <si>
    <t>10.2</t>
  </si>
  <si>
    <t>(осіб)</t>
  </si>
  <si>
    <t xml:space="preserve"> Звітність </t>
  </si>
  <si>
    <t>Звіт з фізичної культури і спорту</t>
  </si>
  <si>
    <t>Подають</t>
  </si>
  <si>
    <t>до 15 січня</t>
  </si>
  <si>
    <t>до 30 січня</t>
  </si>
  <si>
    <t>до 10 березня</t>
  </si>
  <si>
    <t>до 15 березня</t>
  </si>
  <si>
    <t>до 25 березня</t>
  </si>
  <si>
    <t>________________________________________________________________________________________________________________</t>
  </si>
  <si>
    <t>Працівники сфери фізичної культури та спорту</t>
  </si>
  <si>
    <t>,</t>
  </si>
  <si>
    <t>Спортивні споруди усіх видів</t>
  </si>
  <si>
    <t xml:space="preserve">       стрільбища для стрільби з лука</t>
  </si>
  <si>
    <t xml:space="preserve">       споруди зі штучним льодом</t>
  </si>
  <si>
    <t xml:space="preserve">       площинні спортивні споруди</t>
  </si>
  <si>
    <t xml:space="preserve">       біатлонні стрільбища</t>
  </si>
  <si>
    <t xml:space="preserve">       велотреки</t>
  </si>
  <si>
    <t xml:space="preserve">       кінноспортивні бази</t>
  </si>
  <si>
    <t xml:space="preserve">       веслувально-спортивні бази </t>
  </si>
  <si>
    <t xml:space="preserve">       веслувальні канали</t>
  </si>
  <si>
    <t xml:space="preserve">       водноспортивні бази</t>
  </si>
  <si>
    <t xml:space="preserve">       трампліни лижні</t>
  </si>
  <si>
    <t xml:space="preserve">       лижні бази</t>
  </si>
  <si>
    <t xml:space="preserve">       інші спортивні споруди</t>
  </si>
  <si>
    <t xml:space="preserve">       плавальні басейни</t>
  </si>
  <si>
    <t>у тому числі
   дошкільних навчальних закладів</t>
  </si>
  <si>
    <t xml:space="preserve">   загальноосвітніх навчальних закладів</t>
  </si>
  <si>
    <t xml:space="preserve">   професійно-технічних навчальних закладів</t>
  </si>
  <si>
    <t xml:space="preserve">   позашкільних навчальних закладів </t>
  </si>
  <si>
    <t>Видатки усіх видів</t>
  </si>
  <si>
    <t xml:space="preserve"> міських 
(крім міст обласного значення), сільських та селищних рад</t>
  </si>
  <si>
    <t xml:space="preserve"> районних  та міст обласного значення</t>
  </si>
  <si>
    <t>обласних</t>
  </si>
  <si>
    <t>З них</t>
  </si>
  <si>
    <t>з них</t>
  </si>
  <si>
    <t xml:space="preserve">   спортивних споруд</t>
  </si>
  <si>
    <t xml:space="preserve">   тренери з видів спорту, тренери-викладачі, викладачі зі 
   спорту </t>
  </si>
  <si>
    <t xml:space="preserve">   спортсмени-інструктори з видів спорту</t>
  </si>
  <si>
    <t xml:space="preserve">   структурних підрозділів з фізичної культури і спорту органів 
   виконавчої влади (місцевого самоврядування) всіх рівнів</t>
  </si>
  <si>
    <t xml:space="preserve">   фізкультурно-спортивних товариств  та відомчих 
   фізкультурно-спортивних організацій всіх рівнів</t>
  </si>
  <si>
    <t xml:space="preserve">   спеціалісти з фізичної реабілітації (тренери-реабілітологи)</t>
  </si>
  <si>
    <t>А</t>
  </si>
  <si>
    <t>Б</t>
  </si>
  <si>
    <t>10.3</t>
  </si>
  <si>
    <t>10.4</t>
  </si>
  <si>
    <t>13.1</t>
  </si>
  <si>
    <t>13.2</t>
  </si>
  <si>
    <t xml:space="preserve">            </t>
  </si>
  <si>
    <t>Із  кількості спортивних споруд</t>
  </si>
  <si>
    <t>тенісні корти</t>
  </si>
  <si>
    <t>футбольні поля</t>
  </si>
  <si>
    <t xml:space="preserve">       з рядка 5 спортивні споруди із 
       синтетичним покриттям </t>
  </si>
  <si>
    <t>з них 
50-метрові</t>
  </si>
  <si>
    <t>25-метрові</t>
  </si>
  <si>
    <t>інші</t>
  </si>
  <si>
    <t xml:space="preserve">       з рядка 8 криті плавальні басейни </t>
  </si>
  <si>
    <t>з них для фристайла</t>
  </si>
  <si>
    <t>з них
площею (30 х 61 м)</t>
  </si>
  <si>
    <t xml:space="preserve">з них 
дитячо-юнацьких спортивних шкіл усіх типів 
(за винятком тренерів-викладачів)                                                                                   </t>
  </si>
  <si>
    <t>місцем проживання громадян</t>
  </si>
  <si>
    <t>місцем навчання громадян</t>
  </si>
  <si>
    <t>з них
центральних</t>
  </si>
  <si>
    <t>районних</t>
  </si>
  <si>
    <t>міських</t>
  </si>
  <si>
    <t>з них 
тренери штатних національних збірних команд України з видів 
спорту</t>
  </si>
  <si>
    <t>тренери штатних національних збірних команд України з видів 
спорту інвалідів</t>
  </si>
  <si>
    <t xml:space="preserve">   інші працівники фізичної культури та спорту</t>
  </si>
  <si>
    <t>з них у спортивних та фізкультурно-оздоровчих клубах за
місцем роботи громадян</t>
  </si>
  <si>
    <t xml:space="preserve">   навчальних закладів, підприємств, установ, організацій усіх типів</t>
  </si>
  <si>
    <t>нарахування на оплату праці</t>
  </si>
  <si>
    <t>оплата комунальних послуг та енергоносіїв</t>
  </si>
  <si>
    <t>соціальне забезпечення (стипендії, 
грошові винагороди спортсменам, 
тренерам)</t>
  </si>
  <si>
    <t>видатки на інші заходи та послуги</t>
  </si>
  <si>
    <t>будівництво нових спортивних споруд</t>
  </si>
  <si>
    <t>Ідентифікаційний код ЄДРПОУ</t>
  </si>
  <si>
    <t xml:space="preserve">    у тому числі
           поточні видатки</t>
  </si>
  <si>
    <t xml:space="preserve">           капітальні видатки</t>
  </si>
  <si>
    <t>Регіональні структурні підрозділи з фізичної культури та спорту –
Мінмолодьспорту;
територіальним органам державної статистики</t>
  </si>
  <si>
    <r>
      <t xml:space="preserve"> I. Фізкультурні кадри </t>
    </r>
    <r>
      <rPr>
        <b/>
        <sz val="12"/>
        <rFont val="Times New Roman"/>
        <family val="1"/>
      </rPr>
      <t xml:space="preserve">                                                                  </t>
    </r>
  </si>
  <si>
    <t xml:space="preserve">         (на кінець звітного року)       </t>
  </si>
  <si>
    <t xml:space="preserve">підприємств, установ, організацій </t>
  </si>
  <si>
    <t>інші спортивні майданчики</t>
  </si>
  <si>
    <t xml:space="preserve">з них 
спортивні майданчики з тренажерним обладнанням </t>
  </si>
  <si>
    <t>спортивні майданчики з нестандартним 
тренажерним обладнанням</t>
  </si>
  <si>
    <t xml:space="preserve">       стрілецькі стенди (круглі, траншейні)</t>
  </si>
  <si>
    <t xml:space="preserve">    у тому числі
       стадіони з трибунами на 1500 місць і більше</t>
  </si>
  <si>
    <t xml:space="preserve">       легкоатлетичні ядра (арени), що не входять 
       до складу стадіонів </t>
  </si>
  <si>
    <t xml:space="preserve">       стрілецькі тири криті і напіввідкриті на 
       дистанцію не менше 25 метрів</t>
  </si>
  <si>
    <t>з них з тренажерним обладнанням</t>
  </si>
  <si>
    <t xml:space="preserve">       легкоатлетичні манежі</t>
  </si>
  <si>
    <r>
      <t xml:space="preserve">       спортивні зали площею не менше 162 м</t>
    </r>
    <r>
      <rPr>
        <vertAlign val="superscript"/>
        <sz val="9"/>
        <rFont val="Times New Roman"/>
        <family val="1"/>
      </rPr>
      <t>2</t>
    </r>
  </si>
  <si>
    <t>Всеукраїнські організації фізкультурно-спортивних товариств, Український центр з фізичної культури і спорту інвалідів "Інваспорт", Всеукраїнський центр фізичного здоров’я населення "Спорт для всіх", Комітет з фізичного виховання та спорту Міністерства освіти і науки України, Міністерство оборони України, Управління "Укрспортзабезпечення" –                                                                                                                                                                        Мінмолодьспорту</t>
  </si>
  <si>
    <t xml:space="preserve"> ІІ. Спортивні споруди </t>
  </si>
  <si>
    <t xml:space="preserve"> ІІІ. Фінансування сфери фізичної культури та спорту </t>
  </si>
  <si>
    <t xml:space="preserve">(у звітному році)  </t>
  </si>
  <si>
    <t>з них
спортсмени-інструктори штатних національних збірних команд України з видів спорту</t>
  </si>
  <si>
    <t>спортсмени-інструктори штатних національних збірних команд України з видів спорту інвалідів</t>
  </si>
  <si>
    <t>спортсмени-інструктори штатних спортивних команд резервного спорту</t>
  </si>
  <si>
    <t>включені до Єдиного електронного всеукраїнського реєстру спортивних споруд</t>
  </si>
  <si>
    <t>Строки подання</t>
  </si>
  <si>
    <t xml:space="preserve">жінок </t>
  </si>
  <si>
    <t>мають спеціальну вищу освіту з фізичної культури і спорту</t>
  </si>
  <si>
    <t>10.5</t>
  </si>
  <si>
    <t>об'єднаних територіальних громад</t>
  </si>
  <si>
    <t>14.1</t>
  </si>
  <si>
    <t>14.2</t>
  </si>
  <si>
    <t>14.3</t>
  </si>
  <si>
    <t xml:space="preserve">   інструктори з фізичної культури сільських та селищних рад, 
   об'єднаних територіальних громад</t>
  </si>
  <si>
    <t>пристосовані для занять осіб з інвалідністю</t>
  </si>
  <si>
    <t>У тому числі з:</t>
  </si>
  <si>
    <t xml:space="preserve"> державного бюджету</t>
  </si>
  <si>
    <t xml:space="preserve"> місцевих бюджетів</t>
  </si>
  <si>
    <r>
      <t>спортивні заходи, фізкультурно-
оздоровча 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навчально-тренувальна робота </t>
    </r>
  </si>
  <si>
    <t xml:space="preserve">придбання спортивного обладнання та інвентарю </t>
  </si>
  <si>
    <t>з них 
капітальний ремонт та реконструкція спортивних споруд</t>
  </si>
  <si>
    <t xml:space="preserve">придбання спортивного обладнання та інвентарю 
довгострокового користування </t>
  </si>
  <si>
    <t>з них  
оплата праці 
(за винятком працівників навчальних закладів, обслуговувального персоналу)</t>
  </si>
  <si>
    <t>(поштовий індекс, Автономна Республіка Крим, область, район, населений пункт, вулиця/провулок, площа тощо, 
№ будинку/корпусу, № квартири/офіса)</t>
  </si>
  <si>
    <t xml:space="preserve">об'єднаних територіальних громад сіл, селищ, міст </t>
  </si>
  <si>
    <t>громадських організацій фізкультурно-спортивного спрямування</t>
  </si>
  <si>
    <t xml:space="preserve">   шкіл вищої спортивної майстерності, центрів олімпійської 
   підготовки, спеціалізованих навчальних закладів спортивного 
   профілю (за винятком тренерів з видів спорту, тренерів-
   викладачів, викладачів зі спорту)</t>
  </si>
  <si>
    <t>Навчальні заклади – 
органам управління освіти</t>
  </si>
  <si>
    <t>Заклади фізичної культури і спорту Міністерства оборони України –
Міноборони</t>
  </si>
  <si>
    <t xml:space="preserve">Структурні підрозділи з фізичної культури та спорту, обласні організації фізкультурно-спортивних товариств, відокремлені підрозділи спортивних федерацій із статусом національної спортивної федерації, регіональні центри "Інваспорт", регіональні центри "Спорт для всіх", відокремлені підрозділи Комітету з фізичного виховання та спорту Міністерства освіти і науки України –
регіональним структурним підрозділам з фізичної культури та спорту 
</t>
  </si>
  <si>
    <t xml:space="preserve">Респондент:    </t>
  </si>
  <si>
    <t>Назва спортивної споруди</t>
  </si>
  <si>
    <t>Кількість спортивних споруд, 
які перебувають у підпорядкуванні</t>
  </si>
  <si>
    <r>
      <t xml:space="preserve">  (на кінець звітного року)   </t>
    </r>
    <r>
      <rPr>
        <b/>
        <sz val="11"/>
        <rFont val="Times New Roman"/>
        <family val="1"/>
      </rPr>
      <t xml:space="preserve"> </t>
    </r>
  </si>
  <si>
    <t>Назва видатку</t>
  </si>
  <si>
    <t>Мінмолодьспорт –
Держстату (по Україні та адміністративно-територіальних одиницях, по сільській місцевості, по об'єднаних територіальних громадах сіл, селищ, міст)</t>
  </si>
  <si>
    <t>Форма № 2-ФК 
(річна) 
                                                                   ЗАТВЕРДЖЕНО                                      Наказ Міністерства молоді та спорту України 
14 грудня 2015 року № 4611 
(у редакції наказу Міністерства молоді та спорту України 
від 14 листопада 2017 року
 № 4741)
за погодженням з Держстатом, ДРС, МОН, Міноборони, 
МВС, Національним комітетом спорту інвалідів України</t>
  </si>
  <si>
    <t xml:space="preserve">Органи управління освіти, підприємства, установи, організації, місцеві осередки фізкультурно-спортивних товариств, місцеві центри "Інваспорт", місцеві центри "Спорт для всіх" –
структурним підрозділам з фізичної культури та спорту
</t>
  </si>
  <si>
    <t xml:space="preserve">   відокремлених підрозділів національних спортивних федерацій</t>
  </si>
  <si>
    <t>до 05 січня</t>
  </si>
  <si>
    <t xml:space="preserve">   закладів вищої освіти</t>
  </si>
  <si>
    <t>Кількість штатних працівників, усього</t>
  </si>
  <si>
    <t>Кількість спортивних споруд, усього</t>
  </si>
  <si>
    <t>Використано коштів, усього</t>
  </si>
  <si>
    <t xml:space="preserve"> </t>
  </si>
  <si>
    <t xml:space="preserve"> IV.  Спортивна діяльність </t>
  </si>
  <si>
    <t>(у звітному році)</t>
  </si>
  <si>
    <t>Назва виду спорту</t>
  </si>
  <si>
    <t>Кількість 
осіб, які займаються спортом, усього</t>
  </si>
  <si>
    <t>У тому числі у</t>
  </si>
  <si>
    <t xml:space="preserve">Із 
кількості осіб, які займаються спортом, – кількість жінок </t>
  </si>
  <si>
    <t>Кількість працівників фізичної культури і спорту, які проводять заняття,  усього</t>
  </si>
  <si>
    <t xml:space="preserve">Із 
кількості працівників фізичної культури і спорту, які проводять заняття, – кількість жінок </t>
  </si>
  <si>
    <t>Кількість членів відокремлених підрозділів національних спортивних федерацій, з них</t>
  </si>
  <si>
    <t>ДЮСШ</t>
  </si>
  <si>
    <t>ШВСМ</t>
  </si>
  <si>
    <t>ЦОП</t>
  </si>
  <si>
    <t>спеціалізованих навчальних закладах спортивного профілю</t>
  </si>
  <si>
    <t>спортивних клубах</t>
  </si>
  <si>
    <t>регіональних центрах "Інваспорт"</t>
  </si>
  <si>
    <t xml:space="preserve"> штатні тренери з видів спорту, тренери-викладачі, викладачі зі спорту</t>
  </si>
  <si>
    <t xml:space="preserve">тренери з видів спорту, тренери-викладачі, викладачі зі спорту, які проводять заняття у спортивних клубах </t>
  </si>
  <si>
    <t xml:space="preserve">які мають спеціальну вищу освіту з фізичної культури і спорту </t>
  </si>
  <si>
    <t>спортсмени</t>
  </si>
  <si>
    <t>тренери з видів спорту</t>
  </si>
  <si>
    <t xml:space="preserve">Усі види спорту </t>
  </si>
  <si>
    <t>Літні олімпійські види спорту</t>
  </si>
  <si>
    <t xml:space="preserve">   у тому числі
      бадмінтон</t>
  </si>
  <si>
    <t xml:space="preserve">      баскетбол</t>
  </si>
  <si>
    <t xml:space="preserve">      бейсбол</t>
  </si>
  <si>
    <t xml:space="preserve">      бокс</t>
  </si>
  <si>
    <t xml:space="preserve">      боротьба вільна</t>
  </si>
  <si>
    <t xml:space="preserve">      боротьба греко-римська</t>
  </si>
  <si>
    <t xml:space="preserve">      важка атлетика</t>
  </si>
  <si>
    <t xml:space="preserve">      велосипедний спорт</t>
  </si>
  <si>
    <t>2.8</t>
  </si>
  <si>
    <t xml:space="preserve">      з них
         велоспорт – БМХ</t>
  </si>
  <si>
    <t>2.8.1</t>
  </si>
  <si>
    <t xml:space="preserve">         велосипедний спорт – трек</t>
  </si>
  <si>
    <t>2.8.2</t>
  </si>
  <si>
    <t xml:space="preserve">         велосипедний спорт – шосе</t>
  </si>
  <si>
    <t>2.8.3</t>
  </si>
  <si>
    <t xml:space="preserve">         велосипедний спорт – маунтенбайк</t>
  </si>
  <si>
    <t>2.8.4</t>
  </si>
  <si>
    <t>веслувальний слалом</t>
  </si>
  <si>
    <t>2.9</t>
  </si>
  <si>
    <t>веслування академічне</t>
  </si>
  <si>
    <t>2.10</t>
  </si>
  <si>
    <t>веслування на байдарках і каное</t>
  </si>
  <si>
    <t>2.11</t>
  </si>
  <si>
    <t>вітрильний спорт</t>
  </si>
  <si>
    <t>2.12</t>
  </si>
  <si>
    <t>водне поло</t>
  </si>
  <si>
    <t>2.13</t>
  </si>
  <si>
    <t>волейбол</t>
  </si>
  <si>
    <t>2.14</t>
  </si>
  <si>
    <t>волейбол пляжний</t>
  </si>
  <si>
    <t>2.15</t>
  </si>
  <si>
    <t>гандбол</t>
  </si>
  <si>
    <t>2.16</t>
  </si>
  <si>
    <t>гімнастика спортивна</t>
  </si>
  <si>
    <t>2.17</t>
  </si>
  <si>
    <t>гімнастика художня</t>
  </si>
  <si>
    <t>2.18</t>
  </si>
  <si>
    <t>гольф</t>
  </si>
  <si>
    <t>2.19</t>
  </si>
  <si>
    <t>дзюдо</t>
  </si>
  <si>
    <t>2.20</t>
  </si>
  <si>
    <t xml:space="preserve">карате </t>
  </si>
  <si>
    <t>2.21</t>
  </si>
  <si>
    <t>кінний спорт</t>
  </si>
  <si>
    <t>2.22</t>
  </si>
  <si>
    <t>легка атлетика</t>
  </si>
  <si>
    <t>2.23</t>
  </si>
  <si>
    <t>плавання</t>
  </si>
  <si>
    <t>2.24</t>
  </si>
  <si>
    <t>плавання синхронне</t>
  </si>
  <si>
    <t>2.25</t>
  </si>
  <si>
    <t>регбі</t>
  </si>
  <si>
    <t>2.26</t>
  </si>
  <si>
    <t>скелелазіння</t>
  </si>
  <si>
    <t>2.27</t>
  </si>
  <si>
    <t>софтбол</t>
  </si>
  <si>
    <t>2.28</t>
  </si>
  <si>
    <t>стрибки на батуті</t>
  </si>
  <si>
    <t>2.29</t>
  </si>
  <si>
    <t>стрибки у воду</t>
  </si>
  <si>
    <t>2.30</t>
  </si>
  <si>
    <t>стрільба з лука</t>
  </si>
  <si>
    <t>2.31</t>
  </si>
  <si>
    <t>стрільба кульова</t>
  </si>
  <si>
    <t>2.32</t>
  </si>
  <si>
    <t>стрільба стендова</t>
  </si>
  <si>
    <t>2.33</t>
  </si>
  <si>
    <t>сучасне п'ятиборство</t>
  </si>
  <si>
    <t>2.34</t>
  </si>
  <si>
    <t>теніс</t>
  </si>
  <si>
    <t>2.35</t>
  </si>
  <si>
    <t>теніс настільний</t>
  </si>
  <si>
    <t>2.36</t>
  </si>
  <si>
    <t>триатлон</t>
  </si>
  <si>
    <t>2.37</t>
  </si>
  <si>
    <t>тхеквондо (ВТФ)</t>
  </si>
  <si>
    <t>2.38</t>
  </si>
  <si>
    <t>фехтування</t>
  </si>
  <si>
    <t>2.39</t>
  </si>
  <si>
    <t>футбол</t>
  </si>
  <si>
    <t>2.40</t>
  </si>
  <si>
    <t>хокей на траві</t>
  </si>
  <si>
    <t>2.41</t>
  </si>
  <si>
    <t>Зимові олімпійські види спорту</t>
  </si>
  <si>
    <t xml:space="preserve">  у тому числі
    біатлон</t>
  </si>
  <si>
    <t>бобслей</t>
  </si>
  <si>
    <t>гірськолижний спорт</t>
  </si>
  <si>
    <t>ковзанярський спорт</t>
  </si>
  <si>
    <t>3.4</t>
  </si>
  <si>
    <t>кьорлінг</t>
  </si>
  <si>
    <t>3.5</t>
  </si>
  <si>
    <t>лижне двоборство</t>
  </si>
  <si>
    <t>3.6</t>
  </si>
  <si>
    <t>лижні гонки</t>
  </si>
  <si>
    <t>3.7</t>
  </si>
  <si>
    <t>санний спорт</t>
  </si>
  <si>
    <t>3.8</t>
  </si>
  <si>
    <t>скелетон</t>
  </si>
  <si>
    <t>3.9</t>
  </si>
  <si>
    <t>сноуборд</t>
  </si>
  <si>
    <t>3.10</t>
  </si>
  <si>
    <t>стрибки на лижах з трампліна</t>
  </si>
  <si>
    <t>3.11</t>
  </si>
  <si>
    <t>фігурне катання на ковзанах</t>
  </si>
  <si>
    <t>3.12</t>
  </si>
  <si>
    <t>фристайл</t>
  </si>
  <si>
    <t>3.13</t>
  </si>
  <si>
    <t>хокей з шайбою</t>
  </si>
  <si>
    <t>3.14</t>
  </si>
  <si>
    <t>шорт-трек</t>
  </si>
  <si>
    <t>3.15</t>
  </si>
  <si>
    <t>Неолімпійські види спорту</t>
  </si>
  <si>
    <t xml:space="preserve">   у тому числі
    авіамодельний спорт</t>
  </si>
  <si>
    <t>4.1</t>
  </si>
  <si>
    <t>автомобільний спорт</t>
  </si>
  <si>
    <t>4.2</t>
  </si>
  <si>
    <t>автомодельний спорт</t>
  </si>
  <si>
    <t>4.3</t>
  </si>
  <si>
    <t>айкідо</t>
  </si>
  <si>
    <t>4.4</t>
  </si>
  <si>
    <t>аквабайк</t>
  </si>
  <si>
    <t>4.5</t>
  </si>
  <si>
    <t>акробатичний рок-н-рол</t>
  </si>
  <si>
    <t>4.6</t>
  </si>
  <si>
    <t>альпінізм</t>
  </si>
  <si>
    <t>4.7</t>
  </si>
  <si>
    <t>американський футбол</t>
  </si>
  <si>
    <t>4.8</t>
  </si>
  <si>
    <t>армспорт</t>
  </si>
  <si>
    <t>4.9</t>
  </si>
  <si>
    <t>багатоборство тілоохоронців</t>
  </si>
  <si>
    <t>4.10</t>
  </si>
  <si>
    <t>більярдний спорт</t>
  </si>
  <si>
    <t>4.11</t>
  </si>
  <si>
    <t>богатирське багатоборство</t>
  </si>
  <si>
    <t>4.12</t>
  </si>
  <si>
    <t>бодібілдинг</t>
  </si>
  <si>
    <t>4.13</t>
  </si>
  <si>
    <t>бойове самбо</t>
  </si>
  <si>
    <t>4.14</t>
  </si>
  <si>
    <t>боротьба Кураш</t>
  </si>
  <si>
    <t>4.15</t>
  </si>
  <si>
    <t>боротьба на поясах</t>
  </si>
  <si>
    <t>4.16</t>
  </si>
  <si>
    <t>боротьба на поясах Алиш</t>
  </si>
  <si>
    <t>4.17</t>
  </si>
  <si>
    <t>боротьба самбо</t>
  </si>
  <si>
    <t>4.18</t>
  </si>
  <si>
    <t>боулінг</t>
  </si>
  <si>
    <t>4.19</t>
  </si>
  <si>
    <t>вейкбординг</t>
  </si>
  <si>
    <t>4.20</t>
  </si>
  <si>
    <t>вертолітний спорт</t>
  </si>
  <si>
    <t>4.21</t>
  </si>
  <si>
    <t>веслування на човнах "Дракон"</t>
  </si>
  <si>
    <t>4.22</t>
  </si>
  <si>
    <t>військово-спортивні багатоборства</t>
  </si>
  <si>
    <t>4.23</t>
  </si>
  <si>
    <t>воднолижний спорт</t>
  </si>
  <si>
    <t>4.24</t>
  </si>
  <si>
    <t>водно-моторний спорт</t>
  </si>
  <si>
    <t>4.25</t>
  </si>
  <si>
    <t>гирьовий спорт</t>
  </si>
  <si>
    <t>4.26</t>
  </si>
  <si>
    <t>го</t>
  </si>
  <si>
    <t>4.27</t>
  </si>
  <si>
    <t>годзю-рю карате</t>
  </si>
  <si>
    <t>4.28</t>
  </si>
  <si>
    <t>голубиний спорт</t>
  </si>
  <si>
    <t>4.29</t>
  </si>
  <si>
    <t>городковий спорт</t>
  </si>
  <si>
    <t>4.30</t>
  </si>
  <si>
    <t>дартс</t>
  </si>
  <si>
    <t>4.31</t>
  </si>
  <si>
    <t>дельтапланерний спорт</t>
  </si>
  <si>
    <t>4.32</t>
  </si>
  <si>
    <t>джиу-джитсу</t>
  </si>
  <si>
    <t>4.33</t>
  </si>
  <si>
    <t>естетична групова гімнастика</t>
  </si>
  <si>
    <t>4.34</t>
  </si>
  <si>
    <t>змішані єдиноборства (ММА)</t>
  </si>
  <si>
    <t>4.35</t>
  </si>
  <si>
    <t>карате JKA WF</t>
  </si>
  <si>
    <t>4.36</t>
  </si>
  <si>
    <t>карате JKS</t>
  </si>
  <si>
    <t>4.37</t>
  </si>
  <si>
    <t>карате WKC</t>
  </si>
  <si>
    <t>4.38</t>
  </si>
  <si>
    <t>кікбоксинг ІСКА</t>
  </si>
  <si>
    <t>4.39</t>
  </si>
  <si>
    <t>кікбоксинг WKA</t>
  </si>
  <si>
    <t>4.40</t>
  </si>
  <si>
    <t>кікбоксинг WPKA</t>
  </si>
  <si>
    <t>4.41</t>
  </si>
  <si>
    <t>кікбоксинг WАКО</t>
  </si>
  <si>
    <t>4.42</t>
  </si>
  <si>
    <t>кікбоксинг ВТКА</t>
  </si>
  <si>
    <t>4.43</t>
  </si>
  <si>
    <t>кіокушин карате</t>
  </si>
  <si>
    <t>4.44</t>
  </si>
  <si>
    <t>кіокушинкай карате</t>
  </si>
  <si>
    <t>4.45</t>
  </si>
  <si>
    <t>кіокушинкайкан карате</t>
  </si>
  <si>
    <t>4.46</t>
  </si>
  <si>
    <t>кйокушінкаі карате унія</t>
  </si>
  <si>
    <t>4.47</t>
  </si>
  <si>
    <t>козацький двобій</t>
  </si>
  <si>
    <t>4.48</t>
  </si>
  <si>
    <t>комбат Дзю-Дзюцу</t>
  </si>
  <si>
    <t>4.49</t>
  </si>
  <si>
    <t xml:space="preserve">        комбат самозахист ІСО</t>
  </si>
  <si>
    <t>4.50</t>
  </si>
  <si>
    <t>косіки карате</t>
  </si>
  <si>
    <t>4.51</t>
  </si>
  <si>
    <t>кунгфу</t>
  </si>
  <si>
    <t>4.52</t>
  </si>
  <si>
    <t>літаковий спорт</t>
  </si>
  <si>
    <t>4.53</t>
  </si>
  <si>
    <t>міні-гольф</t>
  </si>
  <si>
    <t>4.54</t>
  </si>
  <si>
    <t>морські багатоборства</t>
  </si>
  <si>
    <t>4.55</t>
  </si>
  <si>
    <t>мотоциклетний спорт</t>
  </si>
  <si>
    <t>4.56</t>
  </si>
  <si>
    <t>панкратіон</t>
  </si>
  <si>
    <t>4.57</t>
  </si>
  <si>
    <t>парапланерний спорт</t>
  </si>
  <si>
    <t>4.58</t>
  </si>
  <si>
    <t>парашутний спорт</t>
  </si>
  <si>
    <t>4.59</t>
  </si>
  <si>
    <t>пауерліфтинг</t>
  </si>
  <si>
    <t>4.60</t>
  </si>
  <si>
    <t>практична стрільба</t>
  </si>
  <si>
    <t>4.61</t>
  </si>
  <si>
    <t>пейнтбол</t>
  </si>
  <si>
    <t>4.62</t>
  </si>
  <si>
    <t>перетягування канату</t>
  </si>
  <si>
    <t>4.63</t>
  </si>
  <si>
    <t>петанк</t>
  </si>
  <si>
    <t>4.64</t>
  </si>
  <si>
    <t>підводний спорт</t>
  </si>
  <si>
    <t>4.65</t>
  </si>
  <si>
    <t>планерний спорт</t>
  </si>
  <si>
    <t>4.66</t>
  </si>
  <si>
    <t>пляжний гандбол</t>
  </si>
  <si>
    <t>4.67</t>
  </si>
  <si>
    <t>пляжний футбол</t>
  </si>
  <si>
    <t>4.68</t>
  </si>
  <si>
    <t>повітроплавальний спорт</t>
  </si>
  <si>
    <t>4.69</t>
  </si>
  <si>
    <t>пожежно-прикладний спорт</t>
  </si>
  <si>
    <t>4.70</t>
  </si>
  <si>
    <t>поліатлон</t>
  </si>
  <si>
    <t>4.71</t>
  </si>
  <si>
    <t>професійний бокс</t>
  </si>
  <si>
    <t>4.72</t>
  </si>
  <si>
    <t>радіоспорт</t>
  </si>
  <si>
    <t>4.73</t>
  </si>
  <si>
    <t>ракетомодельний спорт</t>
  </si>
  <si>
    <t>4.74</t>
  </si>
  <si>
    <t>регбіліг</t>
  </si>
  <si>
    <t>4.75</t>
  </si>
  <si>
    <t>риболовний спорт</t>
  </si>
  <si>
    <t>4.76</t>
  </si>
  <si>
    <t>роликовий спорт</t>
  </si>
  <si>
    <t>4.77</t>
  </si>
  <si>
    <t>рукопашний бій</t>
  </si>
  <si>
    <t>4.78</t>
  </si>
  <si>
    <t>середньовічний бій</t>
  </si>
  <si>
    <t>4.79</t>
  </si>
  <si>
    <t>сквош</t>
  </si>
  <si>
    <t>4.80</t>
  </si>
  <si>
    <t>спорт із собаками</t>
  </si>
  <si>
    <t>4.81</t>
  </si>
  <si>
    <t>спорт з літаючим диском</t>
  </si>
  <si>
    <t>4.82</t>
  </si>
  <si>
    <t>спорт надлегких літальних апаратів</t>
  </si>
  <si>
    <t>4.83</t>
  </si>
  <si>
    <t>спортивна аеробіка</t>
  </si>
  <si>
    <t>4.84</t>
  </si>
  <si>
    <t>спортивна акробатика</t>
  </si>
  <si>
    <t>4.85</t>
  </si>
  <si>
    <t>спортивне орієнтування</t>
  </si>
  <si>
    <t>4.86</t>
  </si>
  <si>
    <t>спортивний бридж</t>
  </si>
  <si>
    <t>4.87</t>
  </si>
  <si>
    <t>спортивний туризм</t>
  </si>
  <si>
    <t>4.88</t>
  </si>
  <si>
    <t>спортивні танці</t>
  </si>
  <si>
    <t>4.89</t>
  </si>
  <si>
    <t>спортінг</t>
  </si>
  <si>
    <t>4.90</t>
  </si>
  <si>
    <t>стронгмен</t>
  </si>
  <si>
    <t>4.91</t>
  </si>
  <si>
    <t>судномодельний спорт</t>
  </si>
  <si>
    <t>4.92</t>
  </si>
  <si>
    <t>сумо</t>
  </si>
  <si>
    <t>4.93</t>
  </si>
  <si>
    <t>таеквондо (ІТФ)</t>
  </si>
  <si>
    <t>4.94</t>
  </si>
  <si>
    <t>таїландський бокс Муей Тай</t>
  </si>
  <si>
    <t>4.95</t>
  </si>
  <si>
    <t>танцювальний спорт</t>
  </si>
  <si>
    <t>4.96</t>
  </si>
  <si>
    <t>традиційне карате</t>
  </si>
  <si>
    <t>4.97</t>
  </si>
  <si>
    <t>українська боротьба на поясах</t>
  </si>
  <si>
    <t>4.98</t>
  </si>
  <si>
    <t>український рукопаш "Спас"</t>
  </si>
  <si>
    <t>4.99</t>
  </si>
  <si>
    <t>універсальний бій</t>
  </si>
  <si>
    <t>4.100</t>
  </si>
  <si>
    <t>ушу</t>
  </si>
  <si>
    <t>4.101</t>
  </si>
  <si>
    <t>фітнес</t>
  </si>
  <si>
    <t>4.102</t>
  </si>
  <si>
    <t>флорбол</t>
  </si>
  <si>
    <t>4.103</t>
  </si>
  <si>
    <t>французький бокс Сават</t>
  </si>
  <si>
    <t>4.104</t>
  </si>
  <si>
    <t>фрі-файт</t>
  </si>
  <si>
    <t>4.105</t>
  </si>
  <si>
    <t>футзал</t>
  </si>
  <si>
    <t>4.106</t>
  </si>
  <si>
    <t>фунакоші шотокан карате</t>
  </si>
  <si>
    <t>4.107</t>
  </si>
  <si>
    <t>хортинг</t>
  </si>
  <si>
    <t>4.108</t>
  </si>
  <si>
    <t>черліденг</t>
  </si>
  <si>
    <t>4.109</t>
  </si>
  <si>
    <t>шахи</t>
  </si>
  <si>
    <t>4.110</t>
  </si>
  <si>
    <t>шашки</t>
  </si>
  <si>
    <t>4.111</t>
  </si>
  <si>
    <t>шотокан карате-до С.К.І.Ф.</t>
  </si>
  <si>
    <t>4.112</t>
  </si>
  <si>
    <t xml:space="preserve">Види спорту осіб з інвалідністю </t>
  </si>
  <si>
    <t xml:space="preserve">   у тому числі
    армспорт</t>
  </si>
  <si>
    <t>бадмінтон</t>
  </si>
  <si>
    <t>баскетбол</t>
  </si>
  <si>
    <t>баскетбол на візках</t>
  </si>
  <si>
    <t>біатлон</t>
  </si>
  <si>
    <t>5.6</t>
  </si>
  <si>
    <t>боротьба вільна</t>
  </si>
  <si>
    <t>5.7</t>
  </si>
  <si>
    <t>боротьба греко-римська</t>
  </si>
  <si>
    <t>5.8</t>
  </si>
  <si>
    <t>5.9</t>
  </si>
  <si>
    <t>бочча</t>
  </si>
  <si>
    <t>5.10</t>
  </si>
  <si>
    <t>велосипедний спорт – трек</t>
  </si>
  <si>
    <t>5.11</t>
  </si>
  <si>
    <t>велосипедний спорт – шосе</t>
  </si>
  <si>
    <t>5.12</t>
  </si>
  <si>
    <t>5.13</t>
  </si>
  <si>
    <t>5.14</t>
  </si>
  <si>
    <t>5.15</t>
  </si>
  <si>
    <t>5.16</t>
  </si>
  <si>
    <t>волейбол сидячи</t>
  </si>
  <si>
    <t>5.17</t>
  </si>
  <si>
    <t>5.18</t>
  </si>
  <si>
    <t>5.19</t>
  </si>
  <si>
    <t>5.20</t>
  </si>
  <si>
    <t>5.21</t>
  </si>
  <si>
    <t>голбол</t>
  </si>
  <si>
    <t>5.22</t>
  </si>
  <si>
    <t>5.23</t>
  </si>
  <si>
    <t>карате</t>
  </si>
  <si>
    <t>5.24</t>
  </si>
  <si>
    <t>керлінг</t>
  </si>
  <si>
    <t>5.25</t>
  </si>
  <si>
    <t>керлінг на візках</t>
  </si>
  <si>
    <t>5.26</t>
  </si>
  <si>
    <t>5.27</t>
  </si>
  <si>
    <t>5.28</t>
  </si>
  <si>
    <t>5.29</t>
  </si>
  <si>
    <t>лижні перегони</t>
  </si>
  <si>
    <t>5.30</t>
  </si>
  <si>
    <t>параканое</t>
  </si>
  <si>
    <t>5.31</t>
  </si>
  <si>
    <t>паратриатлон</t>
  </si>
  <si>
    <t>5.32</t>
  </si>
  <si>
    <t>5.33</t>
  </si>
  <si>
    <t>5.34</t>
  </si>
  <si>
    <t>пляжний волейбол</t>
  </si>
  <si>
    <t>5.35</t>
  </si>
  <si>
    <t>регбі на візках</t>
  </si>
  <si>
    <t>5.36</t>
  </si>
  <si>
    <t>5.37</t>
  </si>
  <si>
    <t>5.38</t>
  </si>
  <si>
    <t>5.39</t>
  </si>
  <si>
    <t>спортивні танці на візках</t>
  </si>
  <si>
    <t>5.40</t>
  </si>
  <si>
    <t>5.41</t>
  </si>
  <si>
    <t>5.42</t>
  </si>
  <si>
    <t>5.43</t>
  </si>
  <si>
    <t>теніс на візках</t>
  </si>
  <si>
    <t>5.44</t>
  </si>
  <si>
    <t>5.45</t>
  </si>
  <si>
    <t>тхеквондо</t>
  </si>
  <si>
    <t>5.46</t>
  </si>
  <si>
    <t>фехтування на візках</t>
  </si>
  <si>
    <t>5.47</t>
  </si>
  <si>
    <t>5.48</t>
  </si>
  <si>
    <t>5.49</t>
  </si>
  <si>
    <t>5.50</t>
  </si>
  <si>
    <t>5.51</t>
  </si>
  <si>
    <t>Інші види спорту, які були визнані протягом звітного року</t>
  </si>
  <si>
    <t xml:space="preserve">    у тому числі
        (вказати назву)</t>
  </si>
  <si>
    <t xml:space="preserve"> V.  Фізкультурно-оздоровча діяльність</t>
  </si>
  <si>
    <t xml:space="preserve">Кількість навчальних закладів, підприємств, установ, організацій, що звітували (одиниць) </t>
  </si>
  <si>
    <t xml:space="preserve">Кількість осіб, які навчаються (працюють) у навчальних закладах, на підприємствах, в установах, організаціях, що звітували </t>
  </si>
  <si>
    <t>Кількість осіб, які охоплені фізкультурно-оздоровчою діяльністю,  усього</t>
  </si>
  <si>
    <t>Кількість осіб,  які відвідують заняття (уроки) з фізичної культури (фізичного виховання),  усього</t>
  </si>
  <si>
    <t>З них особи, які  відвідують заняття</t>
  </si>
  <si>
    <t>особи у віці</t>
  </si>
  <si>
    <t>жінки</t>
  </si>
  <si>
    <t>особи з інвалідністю</t>
  </si>
  <si>
    <t xml:space="preserve">3 рази на тиждень </t>
  </si>
  <si>
    <t>4 години на тиждень та більше</t>
  </si>
  <si>
    <t>до 6 років</t>
  </si>
  <si>
    <t xml:space="preserve"> 6 - 18 років</t>
  </si>
  <si>
    <t xml:space="preserve">19 - 35 років </t>
  </si>
  <si>
    <t>36 років та старше</t>
  </si>
  <si>
    <t>Навчальні заклади, підприємства, установи, організації усіх типів</t>
  </si>
  <si>
    <t xml:space="preserve">    у тому числі 
       дошкільні навчальні заклади </t>
  </si>
  <si>
    <t>1.1</t>
  </si>
  <si>
    <t>х</t>
  </si>
  <si>
    <t xml:space="preserve">       загальноосвітні навчальні заклади</t>
  </si>
  <si>
    <t>1.2</t>
  </si>
  <si>
    <t xml:space="preserve">       професійно-технічні навчальні заклади</t>
  </si>
  <si>
    <t>1.3</t>
  </si>
  <si>
    <r>
      <t xml:space="preserve">       </t>
    </r>
    <r>
      <rPr>
        <sz val="8"/>
        <color indexed="8"/>
        <rFont val="Times New Roman"/>
        <family val="1"/>
      </rPr>
      <t>заклади вищої освіти</t>
    </r>
  </si>
  <si>
    <t>1.4</t>
  </si>
  <si>
    <t xml:space="preserve">       позашкільні навчальні заклади</t>
  </si>
  <si>
    <t>1.5</t>
  </si>
  <si>
    <t xml:space="preserve">       підприємства, установи, організації</t>
  </si>
  <si>
    <t>1.6</t>
  </si>
  <si>
    <t xml:space="preserve">       організації, які здійснюють 
       фізкультурно-оздоровчу діяльність 
       за місцем проживання громадян </t>
  </si>
  <si>
    <t>1.7</t>
  </si>
  <si>
    <t xml:space="preserve">          з них 
          фізкультурно-оздоровчі клуби</t>
  </si>
  <si>
    <t>1.7.1</t>
  </si>
  <si>
    <t xml:space="preserve">       інші підприємства, установи, організації</t>
  </si>
  <si>
    <t>1.8</t>
  </si>
  <si>
    <t>Загальна кількість центрів фізичного здоров'я населення "Спорт для всіх" (одиниць)</t>
  </si>
  <si>
    <t xml:space="preserve">   з них 
   Всеукраїнський</t>
  </si>
  <si>
    <t xml:space="preserve">   регіональні</t>
  </si>
  <si>
    <t xml:space="preserve">   районні </t>
  </si>
  <si>
    <t xml:space="preserve">   міські </t>
  </si>
  <si>
    <t xml:space="preserve">   районні у містах </t>
  </si>
  <si>
    <t xml:space="preserve">   селищні</t>
  </si>
  <si>
    <t xml:space="preserve">   інші</t>
  </si>
  <si>
    <t>Загальна кількість центрів з фізичної культури і спорту інвалідів "Інваспорт" (одиниць)</t>
  </si>
  <si>
    <t xml:space="preserve">   з них 
   Український</t>
  </si>
  <si>
    <t xml:space="preserve">   районні</t>
  </si>
  <si>
    <t xml:space="preserve">   міські</t>
  </si>
  <si>
    <t xml:space="preserve">   районні у містах</t>
  </si>
  <si>
    <t xml:space="preserve">Керівник (власник)                             М.П.     </t>
  </si>
  <si>
    <t>(за наявністю)</t>
  </si>
  <si>
    <t xml:space="preserve">      Лемеш Н.П.</t>
  </si>
  <si>
    <t>(підпис)</t>
  </si>
  <si>
    <t>(П.І.Б.)</t>
  </si>
  <si>
    <t>Виконавець</t>
  </si>
  <si>
    <t>телефон:</t>
  </si>
  <si>
    <t>факс:</t>
  </si>
  <si>
    <t>електронна пошта:</t>
  </si>
  <si>
    <r>
      <t xml:space="preserve">Найменування: </t>
    </r>
    <r>
      <rPr>
        <b/>
        <sz val="13"/>
        <rFont val="Times New Roman"/>
        <family val="1"/>
      </rPr>
      <t>Департамент сімї, молоді та спорту Чернігівської облдержадміністрації</t>
    </r>
  </si>
  <si>
    <r>
      <t xml:space="preserve">Місцезнаходження: </t>
    </r>
    <r>
      <rPr>
        <b/>
        <sz val="13"/>
        <rFont val="Times New Roman"/>
        <family val="1"/>
      </rPr>
      <t>14000 м.Чернігів, проспект Миру, 14.</t>
    </r>
  </si>
  <si>
    <t xml:space="preserve">станом на 01 січня 2018 року </t>
  </si>
  <si>
    <t>позабюд-жетних надходжень</t>
  </si>
  <si>
    <t>Анісовець С.В.</t>
  </si>
  <si>
    <t>0462 67-54-43</t>
  </si>
  <si>
    <t>dsms_post@cg.gov.ua</t>
  </si>
  <si>
    <t>Зведений по території Чернігівська обл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</si>
</sst>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.00\ &quot;грн.&quot;_-;\-* #,##0.00\ &quot;грн.&quot;_-;_-* &quot;-&quot;??\ &quot;грн.&quot;_-;_-@_-"/>
    <numFmt numFmtId="189" formatCode="_-* #,##0\ &quot;грн.&quot;_-;\-* #,##0\ &quot;грн.&quot;_-;_-* &quot;-&quot;\ &quot;грн.&quot;_-;_-@_-"/>
    <numFmt numFmtId="190" formatCode="_-* #,##0.00\ _г_р_н_._-;\-* #,##0.00\ _г_р_н_._-;_-* &quot;-&quot;??\ _г_р_н_._-;_-@_-"/>
    <numFmt numFmtId="191" formatCode="_-* #,##0\ _г_р_н_._-;\-* #,##0\ _г_р_н_._-;_-* &quot;-&quot;\ _г_р_н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color indexed="62"/>
      <name val="Times New Roman"/>
      <family val="1"/>
    </font>
    <font>
      <sz val="9"/>
      <color indexed="62"/>
      <name val="Arial Cyr"/>
      <family val="0"/>
    </font>
    <font>
      <sz val="11"/>
      <color indexed="62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8"/>
      <color theme="4" tint="-0.4999699890613556"/>
      <name val="Times New Roman"/>
      <family val="1"/>
    </font>
    <font>
      <sz val="9"/>
      <color theme="4" tint="-0.4999699890613556"/>
      <name val="Arial Cyr"/>
      <family val="0"/>
    </font>
    <font>
      <sz val="11"/>
      <color theme="4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justify" vertical="center"/>
    </xf>
    <xf numFmtId="49" fontId="8" fillId="0" borderId="13" xfId="0" applyNumberFormat="1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 wrapText="1"/>
    </xf>
    <xf numFmtId="49" fontId="18" fillId="0" borderId="13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9" fontId="8" fillId="0" borderId="16" xfId="0" applyNumberFormat="1" applyFont="1" applyFill="1" applyBorder="1" applyAlignment="1">
      <alignment horizontal="justify" vertical="center" wrapText="1"/>
    </xf>
    <xf numFmtId="49" fontId="8" fillId="0" borderId="17" xfId="0" applyNumberFormat="1" applyFont="1" applyFill="1" applyBorder="1" applyAlignment="1">
      <alignment horizontal="justify" vertical="center" wrapText="1"/>
    </xf>
    <xf numFmtId="3" fontId="3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11" fillId="0" borderId="11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4" fillId="33" borderId="18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13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/>
    </xf>
    <xf numFmtId="0" fontId="13" fillId="33" borderId="13" xfId="0" applyFont="1" applyFill="1" applyBorder="1" applyAlignment="1">
      <alignment wrapText="1"/>
    </xf>
    <xf numFmtId="0" fontId="13" fillId="33" borderId="19" xfId="0" applyFont="1" applyFill="1" applyBorder="1" applyAlignment="1">
      <alignment wrapText="1"/>
    </xf>
    <xf numFmtId="0" fontId="13" fillId="33" borderId="14" xfId="0" applyFont="1" applyFill="1" applyBorder="1" applyAlignment="1">
      <alignment wrapText="1"/>
    </xf>
    <xf numFmtId="0" fontId="13" fillId="33" borderId="19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5" xfId="0" applyFont="1" applyBorder="1" applyAlignment="1">
      <alignment horizontal="justify"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24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5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 indent="1"/>
    </xf>
    <xf numFmtId="49" fontId="11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49" fontId="12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wrapText="1" indent="1"/>
    </xf>
    <xf numFmtId="49" fontId="70" fillId="0" borderId="10" xfId="0" applyNumberFormat="1" applyFont="1" applyBorder="1" applyAlignment="1">
      <alignment horizontal="center" vertical="center" wrapText="1"/>
    </xf>
    <xf numFmtId="1" fontId="71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70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 indent="2"/>
    </xf>
    <xf numFmtId="0" fontId="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indent="2"/>
    </xf>
    <xf numFmtId="0" fontId="2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indent="2"/>
    </xf>
    <xf numFmtId="0" fontId="2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12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3" fontId="30" fillId="33" borderId="12" xfId="0" applyNumberFormat="1" applyFont="1" applyFill="1" applyBorder="1" applyAlignment="1">
      <alignment horizontal="center" vertical="center" wrapText="1"/>
    </xf>
    <xf numFmtId="3" fontId="31" fillId="33" borderId="12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Continuous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/>
    </xf>
    <xf numFmtId="1" fontId="72" fillId="0" borderId="13" xfId="0" applyNumberFormat="1" applyFont="1" applyFill="1" applyBorder="1" applyAlignment="1">
      <alignment horizontal="center" vertical="center"/>
    </xf>
    <xf numFmtId="1" fontId="72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/>
    </xf>
    <xf numFmtId="0" fontId="15" fillId="0" borderId="13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5" fillId="0" borderId="13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top"/>
    </xf>
    <xf numFmtId="0" fontId="15" fillId="0" borderId="14" xfId="0" applyFont="1" applyBorder="1" applyAlignment="1">
      <alignment horizontal="justify" vertical="top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49" fontId="13" fillId="33" borderId="1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justify" vertical="center" wrapText="1"/>
    </xf>
    <xf numFmtId="0" fontId="13" fillId="33" borderId="1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left" vertical="center" wrapText="1"/>
    </xf>
    <xf numFmtId="0" fontId="20" fillId="33" borderId="19" xfId="0" applyNumberFormat="1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/>
    </xf>
    <xf numFmtId="49" fontId="9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justify" vertical="center"/>
    </xf>
    <xf numFmtId="0" fontId="8" fillId="35" borderId="14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8" fillId="35" borderId="18" xfId="0" applyNumberFormat="1" applyFont="1" applyFill="1" applyBorder="1" applyAlignment="1">
      <alignment horizontal="justify" vertical="center" wrapText="1"/>
    </xf>
    <xf numFmtId="49" fontId="8" fillId="35" borderId="15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14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8" xfId="0" applyNumberFormat="1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49" fontId="8" fillId="35" borderId="10" xfId="0" applyNumberFormat="1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/>
    </xf>
    <xf numFmtId="49" fontId="8" fillId="35" borderId="13" xfId="0" applyNumberFormat="1" applyFont="1" applyFill="1" applyBorder="1" applyAlignment="1">
      <alignment horizontal="justify" vertical="center" wrapText="1"/>
    </xf>
    <xf numFmtId="49" fontId="8" fillId="35" borderId="14" xfId="0" applyNumberFormat="1" applyFont="1" applyFill="1" applyBorder="1" applyAlignment="1">
      <alignment horizontal="justify" vertical="center" wrapText="1"/>
    </xf>
    <xf numFmtId="0" fontId="8" fillId="35" borderId="10" xfId="0" applyFont="1" applyFill="1" applyBorder="1" applyAlignment="1">
      <alignment horizontal="justify" vertical="center"/>
    </xf>
    <xf numFmtId="0" fontId="8" fillId="35" borderId="12" xfId="0" applyFont="1" applyFill="1" applyBorder="1" applyAlignment="1">
      <alignment horizontal="justify" vertical="center"/>
    </xf>
    <xf numFmtId="49" fontId="8" fillId="35" borderId="11" xfId="0" applyNumberFormat="1" applyFont="1" applyFill="1" applyBorder="1" applyAlignment="1">
      <alignment horizontal="justify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49" fontId="11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0" fontId="32" fillId="0" borderId="2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24" xfId="42" applyBorder="1" applyAlignment="1" applyProtection="1">
      <alignment horizontal="center"/>
      <protection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1%20&#1041;&#1072;&#1093;&#1084;&#1072;&#1094;&#1100;&#1082;&#1080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1%20&#1052;&#1077;&#1085;&#1089;&#1100;&#1082;&#1080;&#108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2%20&#1053;&#1110;&#1078;&#1080;&#1085;&#1089;&#1100;&#1082;&#1080;&#108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3%20&#1053;-&#1057;&#1110;&#1074;&#1077;&#1088;&#1089;&#1100;&#1082;&#1080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4%20&#1053;&#1086;&#1089;&#1110;&#1074;&#1089;&#1100;&#1082;&#1080;&#108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5%20&#1055;&#1088;&#1080;&#1083;&#1091;&#1094;&#1100;&#1082;&#1080;&#108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6%20&#1056;&#1110;&#1087;&#1082;&#1080;&#1085;&#1089;&#1100;&#1082;&#1080;&#108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7%20&#1057;&#1077;&#1084;&#1077;&#1085;&#1110;&#1074;&#1089;&#1100;&#1082;&#1080;&#1081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8%20&#1057;&#1085;&#1086;&#1074;&#1089;&#1100;&#1082;&#1080;&#108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9%20&#1057;&#1086;&#1089;&#1085;&#1080;&#1094;&#1100;&#1082;&#1080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0%20&#1057;&#1088;&#1110;&#1073;&#1085;&#1103;&#1085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2%20&#1041;&#1086;&#1073;&#1088;&#1086;&#1074;&#1080;&#1094;&#1100;&#1082;&#1080;&#1081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1%20&#1058;&#1072;&#1083;&#1072;&#1083;&#1072;&#1111;&#1074;&#1089;&#1100;&#1082;&#1080;&#108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2%20&#1063;&#1077;&#1088;&#1085;&#1110;&#1075;&#1110;&#1074;&#1089;&#1100;&#1082;&#1080;&#108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3%20&#1053;&#1110;&#1078;&#1080;&#1085;%20&#1084;&#1110;&#1089;&#1090;&#10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4%20&#1053;-&#1057;&#1110;&#1074;&#1077;&#1088;&#1089;&#1100;&#1082;&#1080;&#1081;%20&#1084;&#1110;&#1089;&#1090;&#108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5%20&#1055;&#1088;&#1080;&#1083;&#1091;&#1082;&#1080;%20&#1084;&#1110;&#1089;&#1090;&#10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6%20&#1063;&#1077;&#1088;&#1085;&#1110;&#1075;&#1110;&#1074;%20&#1084;&#1110;&#1089;&#1090;&#108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7%20&#1047;&#1074;&#1077;&#1076;&#1077;&#1085;&#1080;&#1081;%20&#1087;&#1086;%20&#1054;&#1058;&#104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8%20&#1050;&#1060;&#1050;&#1057;%20&#1052;&#1054;&#1053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29%20&#1057;&#1087;&#1086;&#1088;&#1090;%20&#1076;&#1083;&#1103;%20&#1074;&#1089;&#1110;&#109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0%20&#1030;&#1085;&#1074;&#1072;&#1089;&#1087;&#1086;&#1088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3%20&#1041;&#1086;&#1088;&#1079;&#1085;&#1103;&#1085;&#1089;&#1100;&#1082;&#1080;&#1081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1%20&#1060;&#1057;&#1058;%20&#1044;&#1080;&#1085;&#1072;&#1084;&#108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2%20&#1060;&#1057;&#1058;%20&#1050;&#1086;&#1083;&#1086;&#10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4%20&#1042;&#1072;&#1088;&#1074;&#1080;&#1085;&#1089;&#1100;&#1082;&#1080;&#108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3%20&#1060;&#1057;&#1058;%20&#1059;&#1082;&#1088;&#1072;&#1111;&#1085;&#1072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4%20&#1060;&#1057;&#1058;%20&#1057;&#1087;&#1072;&#1088;&#1090;&#1072;&#1082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5%20&#1058;&#1057;&#1054;&#1059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6%20&#1063;&#1054;&#1054;%20&#1053;&#1054;&#105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37%20&#1044;&#1057;&#1052;&#1057;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&#1063;&#1056;%20&#1060;&#1060;&#10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5%20&#1043;&#1086;&#1088;&#1086;&#1076;&#1085;&#1103;&#1085;&#1089;&#1100;&#1082;&#1080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6%20&#1030;&#1095;&#1085;&#1103;&#1085;&#1089;&#1100;&#1082;&#1080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7%20&#1050;&#1086;&#1079;&#1077;&#1083;&#1077;&#1094;&#1100;&#1082;&#1080;&#108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8%20&#1050;&#1086;&#1088;&#1086;&#1087;&#1089;&#1100;&#1082;&#1080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09%20&#1050;&#1086;&#1088;&#1102;&#1082;&#1110;&#1074;&#1089;&#1100;&#1082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0;&#1089;&#1086;&#1074;&#1077;&#1094;\Downloads\10%20&#1050;&#1091;&#1083;&#1080;&#1082;&#1110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4</v>
          </cell>
        </row>
        <row r="14">
          <cell r="E14">
            <v>29</v>
          </cell>
          <cell r="F14">
            <v>3</v>
          </cell>
        </row>
        <row r="15">
          <cell r="F15">
            <v>3</v>
          </cell>
        </row>
        <row r="22">
          <cell r="E22">
            <v>2</v>
          </cell>
          <cell r="F22">
            <v>2</v>
          </cell>
        </row>
        <row r="25">
          <cell r="E25">
            <v>2</v>
          </cell>
          <cell r="F25">
            <v>2</v>
          </cell>
        </row>
        <row r="28">
          <cell r="E28">
            <v>2</v>
          </cell>
        </row>
        <row r="39">
          <cell r="E39">
            <v>1</v>
          </cell>
        </row>
      </sheetData>
      <sheetData sheetId="2">
        <row r="11">
          <cell r="F11">
            <v>1</v>
          </cell>
        </row>
        <row r="15">
          <cell r="G15">
            <v>0</v>
          </cell>
        </row>
        <row r="18">
          <cell r="E18">
            <v>14</v>
          </cell>
          <cell r="F18">
            <v>1</v>
          </cell>
          <cell r="G18">
            <v>1</v>
          </cell>
        </row>
        <row r="19">
          <cell r="D19">
            <v>49</v>
          </cell>
          <cell r="E19">
            <v>36</v>
          </cell>
          <cell r="F19">
            <v>2</v>
          </cell>
          <cell r="G19">
            <v>1</v>
          </cell>
          <cell r="H19">
            <v>10</v>
          </cell>
        </row>
        <row r="20">
          <cell r="D20">
            <v>1</v>
          </cell>
          <cell r="F20">
            <v>1</v>
          </cell>
        </row>
        <row r="21">
          <cell r="F21">
            <v>2</v>
          </cell>
          <cell r="H21">
            <v>1</v>
          </cell>
        </row>
        <row r="22">
          <cell r="D22">
            <v>3</v>
          </cell>
          <cell r="E22">
            <v>2</v>
          </cell>
          <cell r="F22">
            <v>1</v>
          </cell>
        </row>
        <row r="36">
          <cell r="D36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5</v>
          </cell>
        </row>
        <row r="14">
          <cell r="E14">
            <v>5</v>
          </cell>
          <cell r="F14">
            <v>1</v>
          </cell>
        </row>
        <row r="15">
          <cell r="F15">
            <v>1</v>
          </cell>
        </row>
        <row r="18">
          <cell r="F18">
            <v>1</v>
          </cell>
        </row>
        <row r="19">
          <cell r="E19">
            <v>8</v>
          </cell>
          <cell r="F19">
            <v>1</v>
          </cell>
          <cell r="G19">
            <v>5</v>
          </cell>
        </row>
        <row r="22">
          <cell r="E22">
            <v>2</v>
          </cell>
          <cell r="F22">
            <v>1</v>
          </cell>
        </row>
        <row r="25">
          <cell r="E25">
            <v>2</v>
          </cell>
          <cell r="F25">
            <v>1</v>
          </cell>
        </row>
        <row r="30">
          <cell r="F30">
            <v>3</v>
          </cell>
          <cell r="G30">
            <v>16</v>
          </cell>
        </row>
      </sheetData>
      <sheetData sheetId="2">
        <row r="18">
          <cell r="E18">
            <v>22</v>
          </cell>
        </row>
        <row r="21">
          <cell r="H21">
            <v>2</v>
          </cell>
        </row>
        <row r="22">
          <cell r="D22">
            <v>2</v>
          </cell>
          <cell r="E22">
            <v>1</v>
          </cell>
          <cell r="H22">
            <v>1</v>
          </cell>
        </row>
        <row r="46">
          <cell r="D46">
            <v>9</v>
          </cell>
          <cell r="H46">
            <v>9</v>
          </cell>
        </row>
        <row r="47">
          <cell r="D47">
            <v>1</v>
          </cell>
          <cell r="H47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  <sheetName val="Лист1"/>
    </sheetNames>
    <sheetDataSet>
      <sheetData sheetId="1">
        <row r="14">
          <cell r="E14">
            <v>1</v>
          </cell>
        </row>
        <row r="22">
          <cell r="E22">
            <v>4</v>
          </cell>
          <cell r="F22">
            <v>2</v>
          </cell>
        </row>
        <row r="25">
          <cell r="E25">
            <v>2</v>
          </cell>
          <cell r="F25">
            <v>1</v>
          </cell>
        </row>
        <row r="27">
          <cell r="E27">
            <v>2</v>
          </cell>
          <cell r="F27">
            <v>1</v>
          </cell>
        </row>
        <row r="28">
          <cell r="E28">
            <v>3</v>
          </cell>
          <cell r="F28">
            <v>1</v>
          </cell>
        </row>
        <row r="30">
          <cell r="G30">
            <v>1</v>
          </cell>
        </row>
        <row r="39">
          <cell r="E39">
            <v>2</v>
          </cell>
          <cell r="F39">
            <v>2</v>
          </cell>
        </row>
      </sheetData>
      <sheetData sheetId="2">
        <row r="10">
          <cell r="J10">
            <v>48</v>
          </cell>
        </row>
        <row r="11">
          <cell r="J11">
            <v>1</v>
          </cell>
        </row>
        <row r="14">
          <cell r="J14">
            <v>38</v>
          </cell>
        </row>
        <row r="15">
          <cell r="G15">
            <v>0</v>
          </cell>
          <cell r="J15">
            <v>1</v>
          </cell>
        </row>
        <row r="18">
          <cell r="E18">
            <v>13</v>
          </cell>
          <cell r="J18">
            <v>5</v>
          </cell>
        </row>
        <row r="19">
          <cell r="D19">
            <v>79</v>
          </cell>
          <cell r="E19">
            <v>35</v>
          </cell>
          <cell r="F19">
            <v>2</v>
          </cell>
          <cell r="H19">
            <v>42</v>
          </cell>
          <cell r="J19">
            <v>32</v>
          </cell>
        </row>
        <row r="21">
          <cell r="H21">
            <v>1</v>
          </cell>
          <cell r="J21">
            <v>1</v>
          </cell>
        </row>
        <row r="31">
          <cell r="H31">
            <v>2</v>
          </cell>
          <cell r="J31">
            <v>2</v>
          </cell>
        </row>
        <row r="46">
          <cell r="D46">
            <v>7</v>
          </cell>
          <cell r="E46">
            <v>1</v>
          </cell>
          <cell r="H46">
            <v>6</v>
          </cell>
          <cell r="J46">
            <v>6</v>
          </cell>
        </row>
        <row r="47">
          <cell r="D47">
            <v>2</v>
          </cell>
          <cell r="E47">
            <v>1</v>
          </cell>
          <cell r="H47">
            <v>1</v>
          </cell>
          <cell r="J47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1</v>
          </cell>
        </row>
        <row r="22">
          <cell r="E22">
            <v>2</v>
          </cell>
          <cell r="F22">
            <v>1</v>
          </cell>
          <cell r="G22">
            <v>1</v>
          </cell>
        </row>
        <row r="25">
          <cell r="E25">
            <v>2</v>
          </cell>
          <cell r="F25">
            <v>1</v>
          </cell>
          <cell r="G25">
            <v>1</v>
          </cell>
        </row>
      </sheetData>
      <sheetData sheetId="2">
        <row r="15">
          <cell r="G15">
            <v>0</v>
          </cell>
        </row>
        <row r="16">
          <cell r="H16">
            <v>4</v>
          </cell>
        </row>
        <row r="18">
          <cell r="E18">
            <v>18</v>
          </cell>
        </row>
        <row r="46">
          <cell r="D46">
            <v>5</v>
          </cell>
          <cell r="E46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4</v>
          </cell>
        </row>
        <row r="14">
          <cell r="E14">
            <v>4</v>
          </cell>
          <cell r="F14">
            <v>1</v>
          </cell>
        </row>
        <row r="15">
          <cell r="F15">
            <v>1</v>
          </cell>
        </row>
        <row r="18">
          <cell r="F18">
            <v>2</v>
          </cell>
        </row>
        <row r="22">
          <cell r="E22">
            <v>6</v>
          </cell>
          <cell r="F22">
            <v>5</v>
          </cell>
          <cell r="G22">
            <v>2</v>
          </cell>
        </row>
        <row r="25">
          <cell r="E25">
            <v>2</v>
          </cell>
          <cell r="F25">
            <v>2</v>
          </cell>
        </row>
        <row r="27">
          <cell r="E27">
            <v>4</v>
          </cell>
          <cell r="F27">
            <v>3</v>
          </cell>
          <cell r="G27">
            <v>2</v>
          </cell>
        </row>
        <row r="28">
          <cell r="E28">
            <v>1</v>
          </cell>
        </row>
        <row r="30">
          <cell r="F30">
            <v>3</v>
          </cell>
          <cell r="G30">
            <v>5</v>
          </cell>
        </row>
        <row r="39">
          <cell r="E39">
            <v>8</v>
          </cell>
          <cell r="F39">
            <v>4</v>
          </cell>
        </row>
      </sheetData>
      <sheetData sheetId="2">
        <row r="10">
          <cell r="J10">
            <v>20</v>
          </cell>
        </row>
        <row r="14">
          <cell r="J14">
            <v>14</v>
          </cell>
        </row>
        <row r="15">
          <cell r="G15">
            <v>1</v>
          </cell>
          <cell r="J15">
            <v>9</v>
          </cell>
        </row>
        <row r="18">
          <cell r="E18">
            <v>15</v>
          </cell>
          <cell r="G18">
            <v>1</v>
          </cell>
          <cell r="J18">
            <v>2</v>
          </cell>
        </row>
        <row r="19">
          <cell r="D19">
            <v>32</v>
          </cell>
          <cell r="E19">
            <v>25</v>
          </cell>
          <cell r="G19">
            <v>1</v>
          </cell>
          <cell r="H19">
            <v>6</v>
          </cell>
          <cell r="J19">
            <v>3</v>
          </cell>
        </row>
        <row r="21">
          <cell r="G21">
            <v>1</v>
          </cell>
          <cell r="H21">
            <v>2</v>
          </cell>
        </row>
        <row r="31">
          <cell r="J31">
            <v>6</v>
          </cell>
        </row>
        <row r="46">
          <cell r="D46">
            <v>1</v>
          </cell>
          <cell r="G46">
            <v>1</v>
          </cell>
        </row>
        <row r="47">
          <cell r="D47">
            <v>1</v>
          </cell>
          <cell r="G47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9</v>
          </cell>
        </row>
        <row r="14">
          <cell r="E14">
            <v>2</v>
          </cell>
          <cell r="F14">
            <v>1</v>
          </cell>
        </row>
        <row r="15">
          <cell r="F15">
            <v>1</v>
          </cell>
        </row>
        <row r="22">
          <cell r="E22">
            <v>2</v>
          </cell>
          <cell r="F22">
            <v>2</v>
          </cell>
        </row>
        <row r="25">
          <cell r="E25">
            <v>2</v>
          </cell>
          <cell r="F25">
            <v>2</v>
          </cell>
        </row>
        <row r="29">
          <cell r="E29">
            <v>1</v>
          </cell>
          <cell r="G29">
            <v>1</v>
          </cell>
        </row>
        <row r="30">
          <cell r="G30">
            <v>6</v>
          </cell>
        </row>
      </sheetData>
      <sheetData sheetId="2">
        <row r="15">
          <cell r="G15">
            <v>0</v>
          </cell>
        </row>
        <row r="18">
          <cell r="E18">
            <v>22</v>
          </cell>
        </row>
        <row r="19">
          <cell r="D19">
            <v>41</v>
          </cell>
          <cell r="E19">
            <v>28</v>
          </cell>
          <cell r="H19">
            <v>13</v>
          </cell>
        </row>
        <row r="21">
          <cell r="H21">
            <v>1</v>
          </cell>
        </row>
        <row r="31">
          <cell r="H31">
            <v>1</v>
          </cell>
          <cell r="K31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8</v>
          </cell>
        </row>
        <row r="14">
          <cell r="E14">
            <v>1</v>
          </cell>
        </row>
        <row r="22">
          <cell r="E22">
            <v>2</v>
          </cell>
          <cell r="F22">
            <v>1</v>
          </cell>
        </row>
        <row r="25">
          <cell r="E25">
            <v>2</v>
          </cell>
        </row>
        <row r="28">
          <cell r="E28">
            <v>1</v>
          </cell>
        </row>
        <row r="29">
          <cell r="E29">
            <v>3</v>
          </cell>
          <cell r="F29">
            <v>1</v>
          </cell>
          <cell r="G29">
            <v>3</v>
          </cell>
        </row>
        <row r="39">
          <cell r="E39">
            <v>2</v>
          </cell>
          <cell r="F39">
            <v>1</v>
          </cell>
        </row>
      </sheetData>
      <sheetData sheetId="2">
        <row r="10">
          <cell r="J10">
            <v>3</v>
          </cell>
        </row>
        <row r="11">
          <cell r="F11">
            <v>1</v>
          </cell>
        </row>
        <row r="14">
          <cell r="J14">
            <v>2</v>
          </cell>
        </row>
        <row r="15">
          <cell r="G15">
            <v>0</v>
          </cell>
        </row>
        <row r="18">
          <cell r="E18">
            <v>4</v>
          </cell>
          <cell r="F18">
            <v>1</v>
          </cell>
          <cell r="J18">
            <v>2</v>
          </cell>
        </row>
        <row r="19">
          <cell r="D19">
            <v>82</v>
          </cell>
          <cell r="E19">
            <v>77</v>
          </cell>
          <cell r="F19">
            <v>1</v>
          </cell>
          <cell r="H19">
            <v>4</v>
          </cell>
          <cell r="J19">
            <v>1</v>
          </cell>
        </row>
        <row r="20">
          <cell r="D20">
            <v>2</v>
          </cell>
          <cell r="F20">
            <v>1</v>
          </cell>
          <cell r="H20">
            <v>1</v>
          </cell>
        </row>
        <row r="21">
          <cell r="H21">
            <v>2</v>
          </cell>
        </row>
        <row r="31">
          <cell r="J31">
            <v>1</v>
          </cell>
        </row>
        <row r="46">
          <cell r="D46">
            <v>11</v>
          </cell>
          <cell r="E46">
            <v>8</v>
          </cell>
          <cell r="H46">
            <v>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4</v>
          </cell>
        </row>
        <row r="14">
          <cell r="E14">
            <v>1</v>
          </cell>
          <cell r="F14">
            <v>1</v>
          </cell>
        </row>
        <row r="15">
          <cell r="F15">
            <v>1</v>
          </cell>
        </row>
        <row r="22">
          <cell r="E22">
            <v>2</v>
          </cell>
          <cell r="F22">
            <v>2</v>
          </cell>
        </row>
        <row r="25">
          <cell r="E25">
            <v>2</v>
          </cell>
          <cell r="F25">
            <v>2</v>
          </cell>
        </row>
        <row r="30">
          <cell r="G30">
            <v>3</v>
          </cell>
        </row>
        <row r="39">
          <cell r="E39">
            <v>3</v>
          </cell>
          <cell r="F39">
            <v>2</v>
          </cell>
        </row>
      </sheetData>
      <sheetData sheetId="2">
        <row r="15">
          <cell r="G15">
            <v>0</v>
          </cell>
        </row>
        <row r="18">
          <cell r="E18">
            <v>8</v>
          </cell>
          <cell r="F18">
            <v>1</v>
          </cell>
        </row>
        <row r="19">
          <cell r="D19">
            <v>16</v>
          </cell>
          <cell r="E19">
            <v>16</v>
          </cell>
        </row>
        <row r="21">
          <cell r="F21">
            <v>1</v>
          </cell>
        </row>
        <row r="46">
          <cell r="D46">
            <v>8</v>
          </cell>
          <cell r="E46">
            <v>7</v>
          </cell>
          <cell r="G46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2</v>
          </cell>
        </row>
        <row r="14">
          <cell r="E14">
            <v>6</v>
          </cell>
        </row>
        <row r="22">
          <cell r="E22">
            <v>1</v>
          </cell>
          <cell r="F22">
            <v>1</v>
          </cell>
        </row>
        <row r="25">
          <cell r="E25">
            <v>1</v>
          </cell>
          <cell r="F25">
            <v>1</v>
          </cell>
        </row>
        <row r="28">
          <cell r="E28">
            <v>1</v>
          </cell>
          <cell r="G28">
            <v>1</v>
          </cell>
        </row>
        <row r="30">
          <cell r="F30">
            <v>3</v>
          </cell>
          <cell r="G30">
            <v>12</v>
          </cell>
        </row>
      </sheetData>
      <sheetData sheetId="2">
        <row r="10">
          <cell r="J10">
            <v>4</v>
          </cell>
        </row>
        <row r="11">
          <cell r="F11">
            <v>1</v>
          </cell>
        </row>
        <row r="14">
          <cell r="J14">
            <v>3</v>
          </cell>
        </row>
        <row r="15">
          <cell r="G15">
            <v>0</v>
          </cell>
        </row>
        <row r="16">
          <cell r="F16">
            <v>3</v>
          </cell>
          <cell r="G16">
            <v>1</v>
          </cell>
        </row>
        <row r="18">
          <cell r="E18">
            <v>9</v>
          </cell>
          <cell r="F18">
            <v>8</v>
          </cell>
        </row>
        <row r="19">
          <cell r="D19">
            <v>18</v>
          </cell>
          <cell r="E19">
            <v>12</v>
          </cell>
          <cell r="F19">
            <v>4</v>
          </cell>
          <cell r="G19">
            <v>2</v>
          </cell>
        </row>
        <row r="21">
          <cell r="G21">
            <v>1</v>
          </cell>
          <cell r="J21">
            <v>1</v>
          </cell>
        </row>
        <row r="22">
          <cell r="D22">
            <v>1</v>
          </cell>
          <cell r="E22">
            <v>1</v>
          </cell>
        </row>
        <row r="46">
          <cell r="D46">
            <v>7</v>
          </cell>
          <cell r="E46">
            <v>7</v>
          </cell>
        </row>
        <row r="47">
          <cell r="D47">
            <v>7</v>
          </cell>
          <cell r="E47">
            <v>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2">
          <cell r="E22">
            <v>2</v>
          </cell>
          <cell r="F22">
            <v>2</v>
          </cell>
          <cell r="G22">
            <v>2</v>
          </cell>
        </row>
        <row r="25">
          <cell r="E25">
            <v>2</v>
          </cell>
          <cell r="F25">
            <v>2</v>
          </cell>
          <cell r="G25">
            <v>2</v>
          </cell>
        </row>
      </sheetData>
      <sheetData sheetId="2">
        <row r="15">
          <cell r="G15">
            <v>0</v>
          </cell>
        </row>
        <row r="18">
          <cell r="E18">
            <v>6</v>
          </cell>
        </row>
        <row r="19">
          <cell r="D19">
            <v>3</v>
          </cell>
          <cell r="E19">
            <v>2</v>
          </cell>
          <cell r="H19">
            <v>1</v>
          </cell>
        </row>
        <row r="20">
          <cell r="D20">
            <v>1</v>
          </cell>
          <cell r="E20">
            <v>1</v>
          </cell>
        </row>
        <row r="22">
          <cell r="D22">
            <v>4</v>
          </cell>
          <cell r="E22">
            <v>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1</v>
          </cell>
        </row>
        <row r="22">
          <cell r="E22">
            <v>2</v>
          </cell>
          <cell r="F22">
            <v>1</v>
          </cell>
        </row>
        <row r="25">
          <cell r="E25">
            <v>2</v>
          </cell>
          <cell r="F25">
            <v>1</v>
          </cell>
        </row>
      </sheetData>
      <sheetData sheetId="2">
        <row r="15">
          <cell r="G15">
            <v>0</v>
          </cell>
        </row>
        <row r="18">
          <cell r="E18">
            <v>10</v>
          </cell>
        </row>
        <row r="19">
          <cell r="D19">
            <v>13</v>
          </cell>
          <cell r="E19">
            <v>12</v>
          </cell>
          <cell r="H19">
            <v>1</v>
          </cell>
        </row>
        <row r="22">
          <cell r="D22">
            <v>2</v>
          </cell>
          <cell r="E22">
            <v>2</v>
          </cell>
          <cell r="K22">
            <v>2</v>
          </cell>
        </row>
        <row r="46">
          <cell r="D46">
            <v>8</v>
          </cell>
          <cell r="E46">
            <v>8</v>
          </cell>
        </row>
        <row r="47">
          <cell r="D47">
            <v>4</v>
          </cell>
          <cell r="E4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9</v>
          </cell>
        </row>
        <row r="14">
          <cell r="E14">
            <v>2</v>
          </cell>
          <cell r="F14">
            <v>0</v>
          </cell>
        </row>
        <row r="22">
          <cell r="E22">
            <v>2</v>
          </cell>
          <cell r="F22">
            <v>1</v>
          </cell>
          <cell r="G22">
            <v>1</v>
          </cell>
        </row>
        <row r="25">
          <cell r="E25">
            <v>2</v>
          </cell>
          <cell r="F25">
            <v>1</v>
          </cell>
          <cell r="G25">
            <v>1</v>
          </cell>
        </row>
        <row r="28">
          <cell r="E28">
            <v>2</v>
          </cell>
          <cell r="G28">
            <v>1</v>
          </cell>
        </row>
        <row r="30">
          <cell r="F30">
            <v>1</v>
          </cell>
          <cell r="G30">
            <v>3</v>
          </cell>
        </row>
        <row r="39">
          <cell r="E39">
            <v>4</v>
          </cell>
          <cell r="F39">
            <v>3</v>
          </cell>
          <cell r="G39">
            <v>2</v>
          </cell>
        </row>
      </sheetData>
      <sheetData sheetId="2">
        <row r="10">
          <cell r="J10">
            <v>1</v>
          </cell>
        </row>
        <row r="11">
          <cell r="F11">
            <v>1</v>
          </cell>
        </row>
        <row r="18">
          <cell r="E18">
            <v>5</v>
          </cell>
        </row>
        <row r="19">
          <cell r="D19">
            <v>37</v>
          </cell>
          <cell r="E19">
            <v>35</v>
          </cell>
          <cell r="F19">
            <v>2</v>
          </cell>
        </row>
        <row r="20">
          <cell r="D20">
            <v>1</v>
          </cell>
          <cell r="H20">
            <v>1</v>
          </cell>
        </row>
        <row r="31">
          <cell r="J31">
            <v>1</v>
          </cell>
        </row>
        <row r="46">
          <cell r="D46">
            <v>18</v>
          </cell>
          <cell r="E46">
            <v>14</v>
          </cell>
          <cell r="G46">
            <v>1</v>
          </cell>
          <cell r="H46">
            <v>3</v>
          </cell>
        </row>
        <row r="47">
          <cell r="D47">
            <v>4</v>
          </cell>
          <cell r="E47">
            <v>2</v>
          </cell>
          <cell r="G47">
            <v>1</v>
          </cell>
          <cell r="H47">
            <v>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4">
          <cell r="E14">
            <v>2</v>
          </cell>
        </row>
        <row r="22">
          <cell r="E22">
            <v>1</v>
          </cell>
          <cell r="F22">
            <v>1</v>
          </cell>
        </row>
        <row r="25">
          <cell r="E25">
            <v>1</v>
          </cell>
          <cell r="F25">
            <v>1</v>
          </cell>
        </row>
      </sheetData>
      <sheetData sheetId="2">
        <row r="10">
          <cell r="J10">
            <v>1</v>
          </cell>
        </row>
        <row r="18">
          <cell r="E18">
            <v>13</v>
          </cell>
        </row>
        <row r="21">
          <cell r="H21">
            <v>2</v>
          </cell>
        </row>
        <row r="31">
          <cell r="H31">
            <v>1</v>
          </cell>
          <cell r="J31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11</v>
          </cell>
        </row>
        <row r="14">
          <cell r="E14">
            <v>3</v>
          </cell>
          <cell r="F14">
            <v>2</v>
          </cell>
        </row>
        <row r="15">
          <cell r="F15">
            <v>2</v>
          </cell>
        </row>
        <row r="22">
          <cell r="E22">
            <v>5</v>
          </cell>
          <cell r="F22">
            <v>1</v>
          </cell>
          <cell r="G22">
            <v>2</v>
          </cell>
        </row>
        <row r="25">
          <cell r="E25">
            <v>2</v>
          </cell>
          <cell r="G25">
            <v>1</v>
          </cell>
        </row>
        <row r="27">
          <cell r="E27">
            <v>3</v>
          </cell>
          <cell r="F27">
            <v>1</v>
          </cell>
          <cell r="G27">
            <v>1</v>
          </cell>
        </row>
        <row r="28">
          <cell r="E28">
            <v>1</v>
          </cell>
          <cell r="G28">
            <v>1</v>
          </cell>
        </row>
        <row r="30">
          <cell r="G30">
            <v>4</v>
          </cell>
        </row>
      </sheetData>
      <sheetData sheetId="2">
        <row r="18">
          <cell r="E18">
            <v>2</v>
          </cell>
        </row>
        <row r="19">
          <cell r="D19">
            <v>1</v>
          </cell>
          <cell r="E19">
            <v>1</v>
          </cell>
        </row>
        <row r="20">
          <cell r="D20">
            <v>4</v>
          </cell>
          <cell r="E20">
            <v>4</v>
          </cell>
        </row>
        <row r="21">
          <cell r="H21">
            <v>2</v>
          </cell>
        </row>
        <row r="46">
          <cell r="D46">
            <v>35</v>
          </cell>
          <cell r="E46">
            <v>33</v>
          </cell>
          <cell r="H46">
            <v>2</v>
          </cell>
        </row>
        <row r="47">
          <cell r="D47">
            <v>8</v>
          </cell>
          <cell r="E47">
            <v>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16</v>
          </cell>
        </row>
        <row r="14">
          <cell r="E14">
            <v>35</v>
          </cell>
          <cell r="F14">
            <v>3</v>
          </cell>
        </row>
        <row r="15">
          <cell r="F15">
            <v>3</v>
          </cell>
        </row>
        <row r="22">
          <cell r="E22">
            <v>3</v>
          </cell>
          <cell r="F22">
            <v>1</v>
          </cell>
          <cell r="G22">
            <v>2</v>
          </cell>
        </row>
        <row r="28">
          <cell r="E28">
            <v>4</v>
          </cell>
          <cell r="F28">
            <v>2</v>
          </cell>
          <cell r="G28">
            <v>1</v>
          </cell>
        </row>
      </sheetData>
      <sheetData sheetId="2">
        <row r="10">
          <cell r="J10">
            <v>2</v>
          </cell>
        </row>
        <row r="11">
          <cell r="F11">
            <v>1</v>
          </cell>
        </row>
        <row r="15">
          <cell r="G15">
            <v>1</v>
          </cell>
        </row>
        <row r="18">
          <cell r="F18">
            <v>4</v>
          </cell>
          <cell r="G18">
            <v>2</v>
          </cell>
        </row>
        <row r="19">
          <cell r="D19">
            <v>11</v>
          </cell>
          <cell r="E19">
            <v>9</v>
          </cell>
          <cell r="F19">
            <v>1</v>
          </cell>
          <cell r="H19">
            <v>1</v>
          </cell>
          <cell r="I19">
            <v>1</v>
          </cell>
        </row>
        <row r="20">
          <cell r="D20">
            <v>2</v>
          </cell>
          <cell r="F20">
            <v>1</v>
          </cell>
          <cell r="G20">
            <v>1</v>
          </cell>
        </row>
        <row r="21">
          <cell r="F21">
            <v>1</v>
          </cell>
          <cell r="G21">
            <v>1</v>
          </cell>
        </row>
        <row r="22">
          <cell r="D22">
            <v>1</v>
          </cell>
          <cell r="E22">
            <v>1</v>
          </cell>
        </row>
        <row r="23">
          <cell r="J23">
            <v>1</v>
          </cell>
        </row>
        <row r="25">
          <cell r="D25">
            <v>1</v>
          </cell>
          <cell r="J25">
            <v>1</v>
          </cell>
        </row>
        <row r="31">
          <cell r="J31">
            <v>1</v>
          </cell>
        </row>
        <row r="46">
          <cell r="D46">
            <v>17</v>
          </cell>
          <cell r="E46">
            <v>15</v>
          </cell>
          <cell r="F46">
            <v>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2</v>
          </cell>
        </row>
        <row r="14">
          <cell r="E14">
            <v>3</v>
          </cell>
        </row>
        <row r="22">
          <cell r="E22">
            <v>2</v>
          </cell>
          <cell r="F22">
            <v>1</v>
          </cell>
          <cell r="G22">
            <v>1</v>
          </cell>
        </row>
        <row r="30">
          <cell r="F30">
            <v>2</v>
          </cell>
          <cell r="G30">
            <v>8</v>
          </cell>
        </row>
      </sheetData>
      <sheetData sheetId="2">
        <row r="15">
          <cell r="G15">
            <v>2</v>
          </cell>
        </row>
        <row r="16">
          <cell r="G16">
            <v>0</v>
          </cell>
        </row>
        <row r="17">
          <cell r="G17">
            <v>0</v>
          </cell>
        </row>
        <row r="18">
          <cell r="E18">
            <v>3</v>
          </cell>
          <cell r="G18">
            <v>1</v>
          </cell>
        </row>
        <row r="20">
          <cell r="D20">
            <v>1</v>
          </cell>
          <cell r="G20">
            <v>1</v>
          </cell>
        </row>
        <row r="21">
          <cell r="G21">
            <v>1</v>
          </cell>
        </row>
        <row r="22">
          <cell r="D22">
            <v>1</v>
          </cell>
          <cell r="E22">
            <v>1</v>
          </cell>
        </row>
        <row r="46">
          <cell r="D46">
            <v>3</v>
          </cell>
          <cell r="E46">
            <v>3</v>
          </cell>
        </row>
        <row r="47">
          <cell r="D47">
            <v>2</v>
          </cell>
          <cell r="E47">
            <v>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6</v>
          </cell>
        </row>
        <row r="14">
          <cell r="E14">
            <v>2</v>
          </cell>
        </row>
        <row r="22">
          <cell r="E22">
            <v>2</v>
          </cell>
          <cell r="G22">
            <v>2</v>
          </cell>
        </row>
        <row r="30">
          <cell r="F30">
            <v>2</v>
          </cell>
          <cell r="G30">
            <v>11</v>
          </cell>
        </row>
        <row r="38">
          <cell r="E38">
            <v>1</v>
          </cell>
          <cell r="G38">
            <v>1</v>
          </cell>
        </row>
        <row r="39">
          <cell r="E39">
            <v>3</v>
          </cell>
          <cell r="F39">
            <v>1</v>
          </cell>
          <cell r="G39">
            <v>3</v>
          </cell>
        </row>
      </sheetData>
      <sheetData sheetId="2">
        <row r="10">
          <cell r="J10">
            <v>3</v>
          </cell>
        </row>
        <row r="15">
          <cell r="G15">
            <v>1</v>
          </cell>
        </row>
        <row r="18">
          <cell r="E18">
            <v>1</v>
          </cell>
          <cell r="G18">
            <v>2</v>
          </cell>
        </row>
        <row r="19">
          <cell r="D19">
            <v>36</v>
          </cell>
          <cell r="E19">
            <v>14</v>
          </cell>
          <cell r="G19">
            <v>3</v>
          </cell>
          <cell r="H19">
            <v>19</v>
          </cell>
          <cell r="K19">
            <v>2</v>
          </cell>
        </row>
        <row r="20">
          <cell r="D20">
            <v>3</v>
          </cell>
          <cell r="E20">
            <v>1</v>
          </cell>
          <cell r="G20">
            <v>2</v>
          </cell>
          <cell r="K20">
            <v>2</v>
          </cell>
        </row>
        <row r="21">
          <cell r="G21">
            <v>1</v>
          </cell>
          <cell r="H21">
            <v>1</v>
          </cell>
        </row>
        <row r="31">
          <cell r="H31">
            <v>1</v>
          </cell>
          <cell r="J31">
            <v>3</v>
          </cell>
        </row>
        <row r="46">
          <cell r="D46">
            <v>15</v>
          </cell>
          <cell r="E46">
            <v>12</v>
          </cell>
          <cell r="H46">
            <v>3</v>
          </cell>
        </row>
        <row r="47">
          <cell r="D47">
            <v>8</v>
          </cell>
          <cell r="E47">
            <v>6</v>
          </cell>
          <cell r="H47">
            <v>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65</v>
          </cell>
        </row>
        <row r="14">
          <cell r="E14">
            <v>61</v>
          </cell>
          <cell r="F14">
            <v>16</v>
          </cell>
        </row>
        <row r="15">
          <cell r="F15">
            <v>13</v>
          </cell>
        </row>
        <row r="16">
          <cell r="E16">
            <v>9</v>
          </cell>
          <cell r="F16">
            <v>2</v>
          </cell>
          <cell r="G16">
            <v>9</v>
          </cell>
        </row>
        <row r="18">
          <cell r="F18">
            <v>30</v>
          </cell>
        </row>
        <row r="19">
          <cell r="E19">
            <v>1</v>
          </cell>
          <cell r="G19">
            <v>1</v>
          </cell>
        </row>
        <row r="22">
          <cell r="E22">
            <v>5</v>
          </cell>
          <cell r="F22">
            <v>1</v>
          </cell>
          <cell r="G22">
            <v>3</v>
          </cell>
        </row>
        <row r="28">
          <cell r="E28">
            <v>13</v>
          </cell>
          <cell r="F28">
            <v>7</v>
          </cell>
          <cell r="G28">
            <v>11</v>
          </cell>
        </row>
        <row r="30">
          <cell r="F30">
            <v>41</v>
          </cell>
          <cell r="G30">
            <v>190</v>
          </cell>
        </row>
        <row r="39">
          <cell r="E39">
            <v>13</v>
          </cell>
          <cell r="F39">
            <v>7</v>
          </cell>
          <cell r="G39">
            <v>3</v>
          </cell>
        </row>
      </sheetData>
      <sheetData sheetId="2">
        <row r="10">
          <cell r="J10">
            <v>0</v>
          </cell>
        </row>
        <row r="13">
          <cell r="D13">
            <v>0</v>
          </cell>
        </row>
        <row r="14">
          <cell r="J14">
            <v>0</v>
          </cell>
        </row>
        <row r="15">
          <cell r="G15">
            <v>2</v>
          </cell>
        </row>
        <row r="16">
          <cell r="H16">
            <v>7</v>
          </cell>
        </row>
        <row r="18">
          <cell r="E18">
            <v>22</v>
          </cell>
          <cell r="G18">
            <v>2</v>
          </cell>
        </row>
        <row r="19">
          <cell r="D19">
            <v>116</v>
          </cell>
          <cell r="E19">
            <v>42</v>
          </cell>
          <cell r="F19">
            <v>2</v>
          </cell>
          <cell r="G19">
            <v>10</v>
          </cell>
          <cell r="H19">
            <v>62</v>
          </cell>
        </row>
        <row r="20">
          <cell r="D20">
            <v>11</v>
          </cell>
          <cell r="E20">
            <v>6</v>
          </cell>
          <cell r="G20">
            <v>2</v>
          </cell>
          <cell r="H20">
            <v>3</v>
          </cell>
        </row>
        <row r="21">
          <cell r="F21">
            <v>1</v>
          </cell>
          <cell r="G21">
            <v>6</v>
          </cell>
          <cell r="H21">
            <v>9</v>
          </cell>
        </row>
        <row r="22">
          <cell r="D22">
            <v>0</v>
          </cell>
        </row>
        <row r="23">
          <cell r="H23">
            <v>2</v>
          </cell>
        </row>
        <row r="24">
          <cell r="D24">
            <v>0</v>
          </cell>
        </row>
        <row r="25">
          <cell r="D25">
            <v>2</v>
          </cell>
        </row>
        <row r="27">
          <cell r="H27">
            <v>2</v>
          </cell>
        </row>
        <row r="28">
          <cell r="D28">
            <v>0</v>
          </cell>
        </row>
        <row r="31">
          <cell r="H31">
            <v>2</v>
          </cell>
          <cell r="K31">
            <v>1</v>
          </cell>
        </row>
        <row r="32">
          <cell r="D32">
            <v>0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4</v>
          </cell>
          <cell r="F40">
            <v>2</v>
          </cell>
          <cell r="G40">
            <v>2</v>
          </cell>
          <cell r="K40">
            <v>3</v>
          </cell>
        </row>
        <row r="41">
          <cell r="D41">
            <v>0</v>
          </cell>
        </row>
        <row r="43">
          <cell r="D43">
            <v>0</v>
          </cell>
        </row>
        <row r="44">
          <cell r="D44">
            <v>0</v>
          </cell>
        </row>
        <row r="46">
          <cell r="D46">
            <v>96</v>
          </cell>
          <cell r="E46">
            <v>45</v>
          </cell>
          <cell r="F46">
            <v>2</v>
          </cell>
          <cell r="G46">
            <v>2</v>
          </cell>
          <cell r="H46">
            <v>47</v>
          </cell>
        </row>
        <row r="47">
          <cell r="D47">
            <v>38</v>
          </cell>
          <cell r="E47">
            <v>16</v>
          </cell>
          <cell r="G47">
            <v>2</v>
          </cell>
          <cell r="H47">
            <v>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3</v>
          </cell>
        </row>
        <row r="14">
          <cell r="E14">
            <v>1</v>
          </cell>
        </row>
        <row r="22">
          <cell r="E22">
            <v>8</v>
          </cell>
          <cell r="F22">
            <v>7</v>
          </cell>
          <cell r="G22">
            <v>1</v>
          </cell>
        </row>
        <row r="27">
          <cell r="E27">
            <v>8</v>
          </cell>
          <cell r="F27">
            <v>7</v>
          </cell>
          <cell r="G27">
            <v>1</v>
          </cell>
        </row>
        <row r="28">
          <cell r="E28">
            <v>1</v>
          </cell>
          <cell r="G28">
            <v>1</v>
          </cell>
        </row>
        <row r="37">
          <cell r="E37">
            <v>1</v>
          </cell>
          <cell r="G37">
            <v>1</v>
          </cell>
        </row>
      </sheetData>
      <sheetData sheetId="2">
        <row r="18">
          <cell r="E18">
            <v>6</v>
          </cell>
          <cell r="J18">
            <v>1</v>
          </cell>
        </row>
        <row r="19">
          <cell r="D19">
            <v>14</v>
          </cell>
          <cell r="E19">
            <v>11</v>
          </cell>
          <cell r="H19">
            <v>3</v>
          </cell>
        </row>
        <row r="20">
          <cell r="D20">
            <v>1</v>
          </cell>
          <cell r="E20">
            <v>1</v>
          </cell>
        </row>
        <row r="21">
          <cell r="H21">
            <v>1</v>
          </cell>
        </row>
        <row r="22">
          <cell r="D22">
            <v>4</v>
          </cell>
          <cell r="E22">
            <v>4</v>
          </cell>
        </row>
        <row r="46">
          <cell r="D46">
            <v>1</v>
          </cell>
          <cell r="H46">
            <v>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8">
          <cell r="E28">
            <v>5</v>
          </cell>
          <cell r="F28">
            <v>2</v>
          </cell>
          <cell r="G28">
            <v>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8">
          <cell r="E28">
            <v>5</v>
          </cell>
          <cell r="F28">
            <v>1</v>
          </cell>
          <cell r="G28">
            <v>3</v>
          </cell>
        </row>
        <row r="39">
          <cell r="E39">
            <v>1</v>
          </cell>
          <cell r="F39">
            <v>1</v>
          </cell>
        </row>
      </sheetData>
      <sheetData sheetId="2">
        <row r="16">
          <cell r="F16">
            <v>3</v>
          </cell>
        </row>
        <row r="18">
          <cell r="F18">
            <v>2</v>
          </cell>
        </row>
        <row r="20">
          <cell r="D20">
            <v>2</v>
          </cell>
          <cell r="F20">
            <v>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4">
          <cell r="E14">
            <v>5</v>
          </cell>
          <cell r="F14">
            <v>2</v>
          </cell>
        </row>
        <row r="15">
          <cell r="F15">
            <v>2</v>
          </cell>
        </row>
        <row r="28">
          <cell r="E28">
            <v>9</v>
          </cell>
          <cell r="F28">
            <v>6</v>
          </cell>
          <cell r="G28">
            <v>7</v>
          </cell>
        </row>
        <row r="30">
          <cell r="F30">
            <v>2</v>
          </cell>
          <cell r="G30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3</v>
          </cell>
        </row>
        <row r="14">
          <cell r="E14">
            <v>1</v>
          </cell>
        </row>
        <row r="22">
          <cell r="E22">
            <v>1</v>
          </cell>
          <cell r="G22">
            <v>1</v>
          </cell>
        </row>
        <row r="25">
          <cell r="E25">
            <v>1</v>
          </cell>
          <cell r="G25">
            <v>1</v>
          </cell>
        </row>
        <row r="28">
          <cell r="E28">
            <v>1</v>
          </cell>
        </row>
        <row r="30">
          <cell r="F30">
            <v>1</v>
          </cell>
          <cell r="G30">
            <v>6</v>
          </cell>
        </row>
        <row r="39">
          <cell r="E39">
            <v>5</v>
          </cell>
          <cell r="F39">
            <v>1</v>
          </cell>
        </row>
      </sheetData>
      <sheetData sheetId="2">
        <row r="10">
          <cell r="J10">
            <v>1</v>
          </cell>
        </row>
        <row r="11">
          <cell r="F11">
            <v>1</v>
          </cell>
        </row>
        <row r="15">
          <cell r="G15">
            <v>0</v>
          </cell>
        </row>
        <row r="18">
          <cell r="F18">
            <v>1</v>
          </cell>
        </row>
        <row r="19">
          <cell r="D19">
            <v>99</v>
          </cell>
          <cell r="E19">
            <v>66</v>
          </cell>
          <cell r="F19">
            <v>5</v>
          </cell>
          <cell r="H19">
            <v>28</v>
          </cell>
        </row>
        <row r="20">
          <cell r="D20">
            <v>3</v>
          </cell>
          <cell r="E20">
            <v>1</v>
          </cell>
          <cell r="H20">
            <v>2</v>
          </cell>
        </row>
        <row r="21">
          <cell r="G21">
            <v>1</v>
          </cell>
          <cell r="H21">
            <v>1</v>
          </cell>
          <cell r="J21">
            <v>1</v>
          </cell>
        </row>
        <row r="46">
          <cell r="D46">
            <v>4</v>
          </cell>
          <cell r="E46">
            <v>4</v>
          </cell>
        </row>
        <row r="47">
          <cell r="D47">
            <v>1</v>
          </cell>
          <cell r="E47">
            <v>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8">
          <cell r="F18">
            <v>0</v>
          </cell>
        </row>
        <row r="28">
          <cell r="E28">
            <v>3</v>
          </cell>
          <cell r="F28">
            <v>1</v>
          </cell>
          <cell r="G28">
            <v>2</v>
          </cell>
        </row>
        <row r="30">
          <cell r="F30">
            <v>0</v>
          </cell>
          <cell r="G30">
            <v>1</v>
          </cell>
        </row>
        <row r="39">
          <cell r="E39">
            <v>1</v>
          </cell>
          <cell r="F39">
            <v>1</v>
          </cell>
          <cell r="G39">
            <v>0</v>
          </cell>
        </row>
      </sheetData>
      <sheetData sheetId="2">
        <row r="19">
          <cell r="D19">
            <v>3</v>
          </cell>
          <cell r="F19">
            <v>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8">
          <cell r="E28">
            <v>1</v>
          </cell>
          <cell r="G28">
            <v>1</v>
          </cell>
        </row>
        <row r="39">
          <cell r="E39">
            <v>1</v>
          </cell>
          <cell r="F39">
            <v>1</v>
          </cell>
          <cell r="G39">
            <v>1</v>
          </cell>
        </row>
      </sheetData>
      <sheetData sheetId="2">
        <row r="10">
          <cell r="J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4</v>
          </cell>
        </row>
        <row r="14">
          <cell r="E14">
            <v>2</v>
          </cell>
          <cell r="F14">
            <v>1</v>
          </cell>
        </row>
        <row r="15">
          <cell r="F15">
            <v>1</v>
          </cell>
        </row>
        <row r="18">
          <cell r="F18">
            <v>1</v>
          </cell>
        </row>
        <row r="19">
          <cell r="E19">
            <v>2</v>
          </cell>
          <cell r="G19">
            <v>1</v>
          </cell>
        </row>
        <row r="22">
          <cell r="E22">
            <v>1</v>
          </cell>
          <cell r="F22">
            <v>1</v>
          </cell>
        </row>
        <row r="25">
          <cell r="E25">
            <v>1</v>
          </cell>
          <cell r="F25">
            <v>1</v>
          </cell>
        </row>
        <row r="30">
          <cell r="F30">
            <v>2</v>
          </cell>
          <cell r="G30">
            <v>8</v>
          </cell>
        </row>
      </sheetData>
      <sheetData sheetId="2">
        <row r="15">
          <cell r="G15">
            <v>2</v>
          </cell>
        </row>
        <row r="18">
          <cell r="E18">
            <v>4</v>
          </cell>
          <cell r="G18">
            <v>2</v>
          </cell>
        </row>
        <row r="19">
          <cell r="D19">
            <v>12</v>
          </cell>
          <cell r="E19">
            <v>2</v>
          </cell>
          <cell r="G19">
            <v>2</v>
          </cell>
          <cell r="H19">
            <v>8</v>
          </cell>
        </row>
        <row r="21">
          <cell r="G21">
            <v>1</v>
          </cell>
          <cell r="H21">
            <v>2</v>
          </cell>
        </row>
        <row r="22">
          <cell r="D22">
            <v>6</v>
          </cell>
          <cell r="E22">
            <v>3</v>
          </cell>
          <cell r="G22">
            <v>1</v>
          </cell>
          <cell r="H22">
            <v>2</v>
          </cell>
        </row>
        <row r="31">
          <cell r="H31">
            <v>1</v>
          </cell>
        </row>
        <row r="46">
          <cell r="D46">
            <v>16</v>
          </cell>
          <cell r="E46">
            <v>12</v>
          </cell>
          <cell r="G46">
            <v>4</v>
          </cell>
        </row>
        <row r="47">
          <cell r="D47">
            <v>1</v>
          </cell>
          <cell r="G47">
            <v>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2">
          <cell r="E22">
            <v>4</v>
          </cell>
          <cell r="F22">
            <v>2</v>
          </cell>
          <cell r="G22">
            <v>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2">
          <cell r="E22">
            <v>2</v>
          </cell>
          <cell r="F22">
            <v>1</v>
          </cell>
          <cell r="G22">
            <v>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8">
          <cell r="F18">
            <v>5</v>
          </cell>
        </row>
        <row r="28">
          <cell r="E28">
            <v>6</v>
          </cell>
          <cell r="F28">
            <v>2</v>
          </cell>
          <cell r="G28">
            <v>4</v>
          </cell>
        </row>
        <row r="30">
          <cell r="G30">
            <v>2</v>
          </cell>
        </row>
        <row r="39">
          <cell r="E39">
            <v>3</v>
          </cell>
          <cell r="F39">
            <v>3</v>
          </cell>
        </row>
      </sheetData>
      <sheetData sheetId="2">
        <row r="31">
          <cell r="F31">
            <v>1</v>
          </cell>
          <cell r="H31">
            <v>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8">
          <cell r="E28">
            <v>2</v>
          </cell>
          <cell r="F28">
            <v>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2">
          <cell r="E22">
            <v>25</v>
          </cell>
          <cell r="F22">
            <v>19</v>
          </cell>
          <cell r="G22">
            <v>3</v>
          </cell>
        </row>
        <row r="24">
          <cell r="E24">
            <v>25</v>
          </cell>
          <cell r="F24">
            <v>19</v>
          </cell>
          <cell r="G24">
            <v>3</v>
          </cell>
        </row>
      </sheetData>
      <sheetData sheetId="2">
        <row r="10">
          <cell r="J10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29">
          <cell r="E29">
            <v>5</v>
          </cell>
          <cell r="F29">
            <v>3</v>
          </cell>
          <cell r="G29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7</v>
          </cell>
        </row>
        <row r="14">
          <cell r="E14">
            <v>3</v>
          </cell>
          <cell r="F14">
            <v>1</v>
          </cell>
        </row>
        <row r="15">
          <cell r="F15">
            <v>1</v>
          </cell>
        </row>
        <row r="22">
          <cell r="E22">
            <v>2</v>
          </cell>
          <cell r="G22">
            <v>1</v>
          </cell>
        </row>
        <row r="25">
          <cell r="E25">
            <v>2</v>
          </cell>
          <cell r="G25">
            <v>1</v>
          </cell>
        </row>
        <row r="28">
          <cell r="E28">
            <v>3</v>
          </cell>
          <cell r="F28">
            <v>1</v>
          </cell>
        </row>
        <row r="29">
          <cell r="E29">
            <v>8</v>
          </cell>
          <cell r="F29">
            <v>2</v>
          </cell>
          <cell r="G29">
            <v>8</v>
          </cell>
        </row>
      </sheetData>
      <sheetData sheetId="2">
        <row r="15">
          <cell r="G15">
            <v>0</v>
          </cell>
        </row>
        <row r="19">
          <cell r="D19">
            <v>5</v>
          </cell>
          <cell r="E19">
            <v>5</v>
          </cell>
        </row>
        <row r="20">
          <cell r="D20">
            <v>1</v>
          </cell>
          <cell r="E2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5</v>
          </cell>
        </row>
        <row r="14">
          <cell r="E14">
            <v>2</v>
          </cell>
        </row>
        <row r="22">
          <cell r="E22">
            <v>2</v>
          </cell>
          <cell r="F22">
            <v>1</v>
          </cell>
          <cell r="G22">
            <v>1</v>
          </cell>
        </row>
        <row r="25">
          <cell r="E25">
            <v>2</v>
          </cell>
          <cell r="F25">
            <v>1</v>
          </cell>
          <cell r="G25">
            <v>1</v>
          </cell>
        </row>
        <row r="30">
          <cell r="G30">
            <v>2</v>
          </cell>
        </row>
        <row r="39">
          <cell r="E39">
            <v>1</v>
          </cell>
        </row>
      </sheetData>
      <sheetData sheetId="2">
        <row r="11">
          <cell r="F11">
            <v>1</v>
          </cell>
        </row>
        <row r="15">
          <cell r="G15">
            <v>0</v>
          </cell>
        </row>
        <row r="19">
          <cell r="D19">
            <v>46</v>
          </cell>
          <cell r="E19">
            <v>43</v>
          </cell>
          <cell r="H19">
            <v>3</v>
          </cell>
        </row>
        <row r="20">
          <cell r="D20">
            <v>1</v>
          </cell>
          <cell r="E20">
            <v>1</v>
          </cell>
        </row>
        <row r="21">
          <cell r="G21">
            <v>1</v>
          </cell>
          <cell r="H21">
            <v>2</v>
          </cell>
        </row>
        <row r="46">
          <cell r="D46">
            <v>5</v>
          </cell>
          <cell r="E46">
            <v>3</v>
          </cell>
          <cell r="H46">
            <v>2</v>
          </cell>
        </row>
        <row r="47">
          <cell r="D47">
            <v>2</v>
          </cell>
          <cell r="E47">
            <v>1</v>
          </cell>
          <cell r="H4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4</v>
          </cell>
        </row>
        <row r="14">
          <cell r="E14">
            <v>3</v>
          </cell>
        </row>
        <row r="22">
          <cell r="E22">
            <v>2</v>
          </cell>
          <cell r="F22">
            <v>2</v>
          </cell>
        </row>
        <row r="25">
          <cell r="E25">
            <v>2</v>
          </cell>
          <cell r="F25">
            <v>2</v>
          </cell>
        </row>
        <row r="30">
          <cell r="F30">
            <v>5</v>
          </cell>
          <cell r="G30">
            <v>13</v>
          </cell>
        </row>
      </sheetData>
      <sheetData sheetId="2">
        <row r="15">
          <cell r="G15">
            <v>0</v>
          </cell>
        </row>
        <row r="18">
          <cell r="E18">
            <v>17</v>
          </cell>
        </row>
        <row r="19">
          <cell r="D19">
            <v>69</v>
          </cell>
          <cell r="E19">
            <v>69</v>
          </cell>
        </row>
        <row r="21">
          <cell r="G21">
            <v>2</v>
          </cell>
        </row>
        <row r="22">
          <cell r="D22">
            <v>2</v>
          </cell>
          <cell r="E22">
            <v>1</v>
          </cell>
          <cell r="G2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1">
          <cell r="F11">
            <v>1</v>
          </cell>
        </row>
        <row r="14">
          <cell r="E14">
            <v>1</v>
          </cell>
        </row>
        <row r="22">
          <cell r="E22">
            <v>2</v>
          </cell>
          <cell r="G22">
            <v>1</v>
          </cell>
        </row>
        <row r="25">
          <cell r="E25">
            <v>1</v>
          </cell>
          <cell r="G25">
            <v>1</v>
          </cell>
        </row>
        <row r="27">
          <cell r="E27">
            <v>1</v>
          </cell>
        </row>
        <row r="30">
          <cell r="G30">
            <v>2</v>
          </cell>
        </row>
      </sheetData>
      <sheetData sheetId="2">
        <row r="10">
          <cell r="J10">
            <v>5</v>
          </cell>
        </row>
        <row r="18">
          <cell r="E18">
            <v>5</v>
          </cell>
        </row>
        <row r="19">
          <cell r="D19">
            <v>36</v>
          </cell>
          <cell r="E19">
            <v>25</v>
          </cell>
          <cell r="H19">
            <v>11</v>
          </cell>
        </row>
        <row r="20">
          <cell r="D20">
            <v>3</v>
          </cell>
          <cell r="E20">
            <v>2</v>
          </cell>
          <cell r="H20">
            <v>1</v>
          </cell>
        </row>
        <row r="21">
          <cell r="H21">
            <v>1</v>
          </cell>
        </row>
        <row r="22">
          <cell r="D22">
            <v>1</v>
          </cell>
          <cell r="H22">
            <v>1</v>
          </cell>
          <cell r="K22">
            <v>1</v>
          </cell>
        </row>
        <row r="31">
          <cell r="J31">
            <v>5</v>
          </cell>
        </row>
        <row r="46">
          <cell r="D46">
            <v>5</v>
          </cell>
          <cell r="E46">
            <v>4</v>
          </cell>
          <cell r="H46">
            <v>1</v>
          </cell>
        </row>
        <row r="47">
          <cell r="D47">
            <v>2</v>
          </cell>
          <cell r="E47">
            <v>1</v>
          </cell>
          <cell r="H47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  <sheetName val="Лист1"/>
    </sheetNames>
    <sheetDataSet>
      <sheetData sheetId="1">
        <row r="11">
          <cell r="F11">
            <v>2</v>
          </cell>
        </row>
        <row r="14">
          <cell r="E14">
            <v>1</v>
          </cell>
          <cell r="F14">
            <v>1</v>
          </cell>
        </row>
        <row r="15">
          <cell r="F15">
            <v>1</v>
          </cell>
        </row>
        <row r="22">
          <cell r="E22">
            <v>2</v>
          </cell>
          <cell r="F22">
            <v>2</v>
          </cell>
        </row>
        <row r="25">
          <cell r="E25">
            <v>1</v>
          </cell>
          <cell r="F25">
            <v>1</v>
          </cell>
        </row>
        <row r="27">
          <cell r="E27">
            <v>1</v>
          </cell>
          <cell r="F27">
            <v>1</v>
          </cell>
        </row>
        <row r="28">
          <cell r="E28">
            <v>1</v>
          </cell>
        </row>
        <row r="30">
          <cell r="F30">
            <v>1</v>
          </cell>
          <cell r="G30">
            <v>5</v>
          </cell>
        </row>
        <row r="39">
          <cell r="E39">
            <v>1</v>
          </cell>
          <cell r="F39">
            <v>1</v>
          </cell>
        </row>
      </sheetData>
      <sheetData sheetId="2">
        <row r="15">
          <cell r="G15">
            <v>0</v>
          </cell>
        </row>
        <row r="18">
          <cell r="E18">
            <v>1</v>
          </cell>
        </row>
        <row r="19">
          <cell r="D19">
            <v>68</v>
          </cell>
          <cell r="E19">
            <v>55</v>
          </cell>
          <cell r="H19">
            <v>13</v>
          </cell>
        </row>
        <row r="20">
          <cell r="D20">
            <v>1</v>
          </cell>
          <cell r="E20">
            <v>1</v>
          </cell>
        </row>
        <row r="31">
          <cell r="H31">
            <v>1</v>
          </cell>
        </row>
        <row r="46">
          <cell r="D46">
            <v>20</v>
          </cell>
          <cell r="E46">
            <v>13</v>
          </cell>
          <cell r="H46">
            <v>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 Кадри"/>
      <sheetName val="ІІ Споруди"/>
      <sheetName val="ІІІ Фінансування"/>
      <sheetName val="IV Спортивна діяльність"/>
      <sheetName val="V ФОР"/>
    </sheetNames>
    <sheetDataSet>
      <sheetData sheetId="1">
        <row r="14">
          <cell r="E14">
            <v>3</v>
          </cell>
          <cell r="F14">
            <v>1</v>
          </cell>
        </row>
        <row r="22">
          <cell r="E22">
            <v>1</v>
          </cell>
          <cell r="F22">
            <v>1</v>
          </cell>
        </row>
        <row r="25">
          <cell r="E25">
            <v>1</v>
          </cell>
          <cell r="F25">
            <v>1</v>
          </cell>
        </row>
        <row r="30">
          <cell r="G30">
            <v>2</v>
          </cell>
        </row>
      </sheetData>
      <sheetData sheetId="2">
        <row r="11">
          <cell r="F11">
            <v>1</v>
          </cell>
        </row>
        <row r="18">
          <cell r="E18">
            <v>7</v>
          </cell>
          <cell r="F18">
            <v>1</v>
          </cell>
        </row>
        <row r="19">
          <cell r="D19">
            <v>72</v>
          </cell>
          <cell r="E19">
            <v>54</v>
          </cell>
          <cell r="F19">
            <v>4</v>
          </cell>
          <cell r="H19">
            <v>14</v>
          </cell>
        </row>
        <row r="21">
          <cell r="H21">
            <v>1</v>
          </cell>
        </row>
        <row r="22">
          <cell r="D22">
            <v>3</v>
          </cell>
          <cell r="E2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sms_post@cg.gov.ua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90" zoomScaleNormal="90" zoomScalePageLayoutView="0" workbookViewId="0" topLeftCell="A1">
      <selection activeCell="L1" sqref="L1"/>
    </sheetView>
  </sheetViews>
  <sheetFormatPr defaultColWidth="9.00390625" defaultRowHeight="12.75"/>
  <cols>
    <col min="9" max="9" width="11.00390625" style="0" customWidth="1"/>
    <col min="11" max="11" width="8.75390625" style="0" customWidth="1"/>
    <col min="12" max="12" width="4.75390625" style="0" customWidth="1"/>
    <col min="13" max="13" width="4.375" style="0" customWidth="1"/>
    <col min="14" max="14" width="5.00390625" style="0" customWidth="1"/>
    <col min="15" max="15" width="4.875" style="0" customWidth="1"/>
    <col min="16" max="16" width="4.375" style="0" customWidth="1"/>
    <col min="17" max="17" width="4.75390625" style="0" customWidth="1"/>
    <col min="18" max="18" width="4.25390625" style="0" customWidth="1"/>
    <col min="19" max="19" width="4.75390625" style="0" customWidth="1"/>
  </cols>
  <sheetData>
    <row r="1" spans="9:19" ht="15">
      <c r="I1" s="251" t="s">
        <v>133</v>
      </c>
      <c r="J1" s="252"/>
      <c r="K1" s="253"/>
      <c r="L1" s="39"/>
      <c r="M1" s="39"/>
      <c r="N1" s="39"/>
      <c r="O1" s="39"/>
      <c r="P1" s="39"/>
      <c r="Q1" s="39"/>
      <c r="R1" s="39"/>
      <c r="S1" s="39"/>
    </row>
    <row r="3" spans="6:10" ht="18.75">
      <c r="F3" s="20"/>
      <c r="G3" s="254" t="s">
        <v>59</v>
      </c>
      <c r="H3" s="254"/>
      <c r="I3" s="254"/>
      <c r="J3" s="20"/>
    </row>
    <row r="4" spans="6:19" ht="18.75">
      <c r="F4" s="254" t="s">
        <v>60</v>
      </c>
      <c r="G4" s="254"/>
      <c r="H4" s="254"/>
      <c r="I4" s="254"/>
      <c r="J4" s="254"/>
      <c r="K4" s="271" t="s">
        <v>693</v>
      </c>
      <c r="L4" s="272"/>
      <c r="M4" s="272"/>
      <c r="N4" s="272"/>
      <c r="O4" s="272"/>
      <c r="P4" s="272"/>
      <c r="Q4" s="272"/>
      <c r="R4" s="272"/>
      <c r="S4" s="272"/>
    </row>
    <row r="5" spans="6:10" ht="18.75" customHeight="1">
      <c r="F5" s="260" t="s">
        <v>688</v>
      </c>
      <c r="G5" s="260"/>
      <c r="H5" s="260"/>
      <c r="I5" s="260"/>
      <c r="J5" s="260"/>
    </row>
    <row r="7" spans="1:19" s="30" customFormat="1" ht="18.75" customHeight="1">
      <c r="A7" s="258" t="s">
        <v>61</v>
      </c>
      <c r="B7" s="261"/>
      <c r="C7" s="261"/>
      <c r="D7" s="261"/>
      <c r="E7" s="261"/>
      <c r="F7" s="261"/>
      <c r="G7" s="261"/>
      <c r="H7" s="261"/>
      <c r="I7" s="259"/>
      <c r="J7" s="262" t="s">
        <v>158</v>
      </c>
      <c r="K7" s="263"/>
      <c r="M7" s="285" t="s">
        <v>189</v>
      </c>
      <c r="N7" s="285"/>
      <c r="O7" s="285"/>
      <c r="P7" s="285"/>
      <c r="Q7" s="285"/>
      <c r="R7" s="285"/>
      <c r="S7" s="31"/>
    </row>
    <row r="8" spans="1:19" s="30" customFormat="1" ht="30" customHeight="1">
      <c r="A8" s="255" t="s">
        <v>180</v>
      </c>
      <c r="B8" s="264"/>
      <c r="C8" s="264"/>
      <c r="D8" s="264"/>
      <c r="E8" s="264"/>
      <c r="F8" s="264"/>
      <c r="G8" s="264"/>
      <c r="H8" s="264"/>
      <c r="I8" s="265"/>
      <c r="J8" s="266" t="s">
        <v>192</v>
      </c>
      <c r="K8" s="267"/>
      <c r="M8" s="285"/>
      <c r="N8" s="285"/>
      <c r="O8" s="285"/>
      <c r="P8" s="285"/>
      <c r="Q8" s="285"/>
      <c r="R8" s="285"/>
      <c r="S8" s="31"/>
    </row>
    <row r="9" spans="1:19" s="30" customFormat="1" ht="29.25" customHeight="1">
      <c r="A9" s="255" t="s">
        <v>181</v>
      </c>
      <c r="B9" s="256"/>
      <c r="C9" s="256"/>
      <c r="D9" s="256"/>
      <c r="E9" s="256"/>
      <c r="F9" s="256"/>
      <c r="G9" s="256"/>
      <c r="H9" s="256"/>
      <c r="I9" s="257"/>
      <c r="J9" s="268"/>
      <c r="K9" s="269"/>
      <c r="M9" s="285"/>
      <c r="N9" s="285"/>
      <c r="O9" s="285"/>
      <c r="P9" s="285"/>
      <c r="Q9" s="285"/>
      <c r="R9" s="285"/>
      <c r="S9" s="31"/>
    </row>
    <row r="10" spans="1:19" s="30" customFormat="1" ht="48" customHeight="1">
      <c r="A10" s="255" t="s">
        <v>190</v>
      </c>
      <c r="B10" s="264"/>
      <c r="C10" s="264"/>
      <c r="D10" s="264"/>
      <c r="E10" s="264"/>
      <c r="F10" s="264"/>
      <c r="G10" s="264"/>
      <c r="H10" s="264"/>
      <c r="I10" s="265"/>
      <c r="J10" s="270" t="s">
        <v>62</v>
      </c>
      <c r="K10" s="270"/>
      <c r="M10" s="285"/>
      <c r="N10" s="285"/>
      <c r="O10" s="285"/>
      <c r="P10" s="285"/>
      <c r="Q10" s="285"/>
      <c r="R10" s="285"/>
      <c r="S10" s="31"/>
    </row>
    <row r="11" spans="1:19" s="30" customFormat="1" ht="91.5" customHeight="1">
      <c r="A11" s="255" t="s">
        <v>182</v>
      </c>
      <c r="B11" s="264"/>
      <c r="C11" s="264"/>
      <c r="D11" s="264"/>
      <c r="E11" s="264"/>
      <c r="F11" s="264"/>
      <c r="G11" s="264"/>
      <c r="H11" s="264"/>
      <c r="I11" s="265"/>
      <c r="J11" s="258" t="s">
        <v>63</v>
      </c>
      <c r="K11" s="259"/>
      <c r="M11" s="285"/>
      <c r="N11" s="285"/>
      <c r="O11" s="285"/>
      <c r="P11" s="285"/>
      <c r="Q11" s="285"/>
      <c r="R11" s="285"/>
      <c r="S11" s="31"/>
    </row>
    <row r="12" spans="1:19" s="30" customFormat="1" ht="47.25" customHeight="1">
      <c r="A12" s="255" t="s">
        <v>136</v>
      </c>
      <c r="B12" s="264"/>
      <c r="C12" s="264"/>
      <c r="D12" s="264"/>
      <c r="E12" s="264"/>
      <c r="F12" s="264"/>
      <c r="G12" s="264"/>
      <c r="H12" s="264"/>
      <c r="I12" s="265"/>
      <c r="J12" s="258" t="s">
        <v>64</v>
      </c>
      <c r="K12" s="259"/>
      <c r="M12" s="285"/>
      <c r="N12" s="285"/>
      <c r="O12" s="285"/>
      <c r="P12" s="285"/>
      <c r="Q12" s="285"/>
      <c r="R12" s="285"/>
      <c r="S12" s="31"/>
    </row>
    <row r="13" spans="1:19" s="30" customFormat="1" ht="78" customHeight="1">
      <c r="A13" s="255" t="s">
        <v>150</v>
      </c>
      <c r="B13" s="256"/>
      <c r="C13" s="256"/>
      <c r="D13" s="256"/>
      <c r="E13" s="256"/>
      <c r="F13" s="256"/>
      <c r="G13" s="256"/>
      <c r="H13" s="256"/>
      <c r="I13" s="257"/>
      <c r="J13" s="258" t="s">
        <v>65</v>
      </c>
      <c r="K13" s="259"/>
      <c r="M13" s="285"/>
      <c r="N13" s="285"/>
      <c r="O13" s="285"/>
      <c r="P13" s="285"/>
      <c r="Q13" s="285"/>
      <c r="R13" s="285"/>
      <c r="S13" s="31"/>
    </row>
    <row r="14" spans="1:19" s="30" customFormat="1" ht="49.5" customHeight="1">
      <c r="A14" s="255" t="s">
        <v>188</v>
      </c>
      <c r="B14" s="264"/>
      <c r="C14" s="264"/>
      <c r="D14" s="264"/>
      <c r="E14" s="264"/>
      <c r="F14" s="264"/>
      <c r="G14" s="264"/>
      <c r="H14" s="264"/>
      <c r="I14" s="265"/>
      <c r="J14" s="258" t="s">
        <v>66</v>
      </c>
      <c r="K14" s="259"/>
      <c r="M14" s="31"/>
      <c r="N14" s="31"/>
      <c r="O14" s="31"/>
      <c r="P14" s="31"/>
      <c r="Q14" s="31"/>
      <c r="R14" s="31"/>
      <c r="S14" s="31"/>
    </row>
    <row r="15" ht="5.25" customHeight="1">
      <c r="M15" s="32"/>
    </row>
    <row r="16" spans="1:11" ht="12.75" customHeight="1">
      <c r="A16" s="282" t="s">
        <v>183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4"/>
    </row>
    <row r="17" spans="1:11" ht="21.75" customHeight="1">
      <c r="A17" s="273" t="s">
        <v>686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5"/>
    </row>
    <row r="18" spans="1:11" ht="17.25" customHeight="1">
      <c r="A18" s="273" t="s">
        <v>687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5.25" customHeight="1">
      <c r="A19" s="276" t="s">
        <v>67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8"/>
    </row>
    <row r="20" spans="1:11" ht="22.5" customHeight="1">
      <c r="A20" s="279" t="s">
        <v>176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1"/>
    </row>
  </sheetData>
  <sheetProtection/>
  <mergeCells count="26">
    <mergeCell ref="K4:S4"/>
    <mergeCell ref="A18:K18"/>
    <mergeCell ref="A19:K19"/>
    <mergeCell ref="A20:K20"/>
    <mergeCell ref="A14:I14"/>
    <mergeCell ref="J14:K14"/>
    <mergeCell ref="A16:K16"/>
    <mergeCell ref="A17:K17"/>
    <mergeCell ref="M7:R13"/>
    <mergeCell ref="A10:I10"/>
    <mergeCell ref="A11:I11"/>
    <mergeCell ref="J11:K11"/>
    <mergeCell ref="A12:I12"/>
    <mergeCell ref="J12:K12"/>
    <mergeCell ref="J10:K10"/>
    <mergeCell ref="A9:I9"/>
    <mergeCell ref="I1:K1"/>
    <mergeCell ref="G3:I3"/>
    <mergeCell ref="A13:I13"/>
    <mergeCell ref="J13:K13"/>
    <mergeCell ref="F4:J4"/>
    <mergeCell ref="F5:J5"/>
    <mergeCell ref="A7:I7"/>
    <mergeCell ref="J7:K7"/>
    <mergeCell ref="A8:I8"/>
    <mergeCell ref="J8:K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zoomScalePageLayoutView="0" workbookViewId="0" topLeftCell="A19">
      <selection activeCell="G27" sqref="G27"/>
    </sheetView>
  </sheetViews>
  <sheetFormatPr defaultColWidth="8.875" defaultRowHeight="12.75"/>
  <cols>
    <col min="1" max="2" width="2.875" style="9" customWidth="1"/>
    <col min="3" max="3" width="50.625" style="9" customWidth="1"/>
    <col min="4" max="4" width="4.125" style="9" customWidth="1"/>
    <col min="5" max="5" width="12.375" style="9" customWidth="1"/>
    <col min="6" max="6" width="11.75390625" style="9" customWidth="1"/>
    <col min="7" max="7" width="14.375" style="9" customWidth="1"/>
    <col min="8" max="10" width="3.25390625" style="9" bestFit="1" customWidth="1"/>
    <col min="11" max="16384" width="8.875" style="9" customWidth="1"/>
  </cols>
  <sheetData>
    <row r="1" spans="1:7" ht="14.25" customHeight="1">
      <c r="A1" s="294">
        <v>2</v>
      </c>
      <c r="B1" s="294"/>
      <c r="C1" s="294"/>
      <c r="D1" s="294"/>
      <c r="E1" s="294"/>
      <c r="F1" s="294"/>
      <c r="G1" s="294"/>
    </row>
    <row r="2" spans="1:7" s="20" customFormat="1" ht="15.75" customHeight="1">
      <c r="A2" s="301" t="s">
        <v>137</v>
      </c>
      <c r="B2" s="301"/>
      <c r="C2" s="301"/>
      <c r="D2" s="301"/>
      <c r="E2" s="301"/>
      <c r="F2" s="301"/>
      <c r="G2" s="301"/>
    </row>
    <row r="3" s="20" customFormat="1" ht="2.25" customHeight="1" hidden="1"/>
    <row r="4" spans="1:7" s="20" customFormat="1" ht="13.5" customHeight="1">
      <c r="A4" s="305" t="s">
        <v>138</v>
      </c>
      <c r="B4" s="305"/>
      <c r="C4" s="305"/>
      <c r="D4" s="305"/>
      <c r="E4" s="305"/>
      <c r="F4" s="305"/>
      <c r="G4" s="305"/>
    </row>
    <row r="5" s="20" customFormat="1" ht="12.75" customHeight="1">
      <c r="G5" s="27" t="s">
        <v>58</v>
      </c>
    </row>
    <row r="6" spans="1:7" s="20" customFormat="1" ht="13.5" customHeight="1">
      <c r="A6" s="302"/>
      <c r="B6" s="302"/>
      <c r="C6" s="302"/>
      <c r="D6" s="303" t="s">
        <v>0</v>
      </c>
      <c r="E6" s="304" t="s">
        <v>194</v>
      </c>
      <c r="F6" s="290" t="s">
        <v>92</v>
      </c>
      <c r="G6" s="291"/>
    </row>
    <row r="7" spans="1:9" s="22" customFormat="1" ht="51.75" customHeight="1">
      <c r="A7" s="302"/>
      <c r="B7" s="302"/>
      <c r="C7" s="302"/>
      <c r="D7" s="303"/>
      <c r="E7" s="304"/>
      <c r="F7" s="34" t="s">
        <v>159</v>
      </c>
      <c r="G7" s="34" t="s">
        <v>160</v>
      </c>
      <c r="H7" s="21"/>
      <c r="I7" s="33"/>
    </row>
    <row r="8" spans="1:9" s="22" customFormat="1" ht="13.5" customHeight="1">
      <c r="A8" s="295" t="s">
        <v>100</v>
      </c>
      <c r="B8" s="296"/>
      <c r="C8" s="297"/>
      <c r="D8" s="76" t="s">
        <v>101</v>
      </c>
      <c r="E8" s="77">
        <v>1</v>
      </c>
      <c r="F8" s="78">
        <v>2</v>
      </c>
      <c r="G8" s="77">
        <v>3</v>
      </c>
      <c r="H8" s="21"/>
      <c r="I8" s="21"/>
    </row>
    <row r="9" spans="1:11" s="22" customFormat="1" ht="15.75" customHeight="1">
      <c r="A9" s="298" t="s">
        <v>68</v>
      </c>
      <c r="B9" s="299"/>
      <c r="C9" s="300"/>
      <c r="D9" s="75">
        <v>1</v>
      </c>
      <c r="E9" s="208">
        <v>1994</v>
      </c>
      <c r="F9" s="208">
        <v>636</v>
      </c>
      <c r="G9" s="208">
        <v>1534</v>
      </c>
      <c r="H9" s="55">
        <f>E9-(E10+E11+E12+E13+E14+E16+E17+E18+E22+E28+E29+E30+E33+E37+E38+E39)</f>
        <v>0</v>
      </c>
      <c r="I9" s="55">
        <f>F9-(F10+F11+F12+F13+F14+F16+F17+F18+F22+F28+F29+F30+F33+F37+F38+F39)</f>
        <v>0</v>
      </c>
      <c r="J9" s="55">
        <f>G9-(G10+G11+G12+G13+G14+G16+G17+G18+G22+G28+G29+G30+G33+G37+G38+G39)</f>
        <v>0</v>
      </c>
      <c r="K9" s="55"/>
    </row>
    <row r="10" spans="1:9" s="22" customFormat="1" ht="27" customHeight="1">
      <c r="A10" s="79"/>
      <c r="B10" s="288" t="s">
        <v>84</v>
      </c>
      <c r="C10" s="289"/>
      <c r="D10" s="64" t="s">
        <v>13</v>
      </c>
      <c r="E10" s="208">
        <v>106</v>
      </c>
      <c r="F10" s="208">
        <v>93</v>
      </c>
      <c r="G10" s="208">
        <v>104</v>
      </c>
      <c r="H10" s="21"/>
      <c r="I10" s="21"/>
    </row>
    <row r="11" spans="1:9" s="22" customFormat="1" ht="17.25" customHeight="1">
      <c r="A11" s="80"/>
      <c r="B11" s="288" t="s">
        <v>85</v>
      </c>
      <c r="C11" s="289"/>
      <c r="D11" s="64" t="s">
        <v>16</v>
      </c>
      <c r="E11" s="208">
        <v>678</v>
      </c>
      <c r="F11" s="208">
        <f>'[1]І Кадри'!F11+'[2]І Кадри'!F11+'[3]І Кадри'!F11+'[32]І Кадри'!F11+'[4]І Кадри'!F11+'[5]І Кадри'!F11+'[6]І Кадри'!F11+'[7]І Кадри'!F11+'[8]І Кадри'!F11+'[9]І Кадри'!F11+'[10]І Кадри'!F11+'[11]І Кадри'!F11+'[12]І Кадри'!F11+'[13]І Кадри'!F11+'[14]І Кадри'!F11+'[15]І Кадри'!F11+'[16]І Кадри'!F11+'[17]І Кадри'!F11+'[18]І Кадри'!F11+'[19]І Кадри'!F11+'[20]І Кадри'!F11+'[21]І Кадри'!F11+'[22]І Кадри'!F11+'[23]І Кадри'!F11+'[24]І Кадри'!F11+'[25]І Кадри'!F11+'[26]І Кадри'!F11+'[27]І Кадри'!F11+'[28]І Кадри'!F11+'[29]І Кадри'!F11+'[30]І Кадри'!F11+'[31]І Кадри'!F11+'[33]І Кадри'!F11+'[34]І Кадри'!F11+'[35]І Кадри'!F11+'[36]І Кадри'!F11+'[37]І Кадри'!F11+'[38]І Кадри'!F11</f>
        <v>176</v>
      </c>
      <c r="G11" s="208">
        <v>614</v>
      </c>
      <c r="H11" s="21"/>
      <c r="I11" s="21"/>
    </row>
    <row r="12" spans="1:9" s="22" customFormat="1" ht="17.25" customHeight="1">
      <c r="A12" s="80"/>
      <c r="B12" s="288" t="s">
        <v>86</v>
      </c>
      <c r="C12" s="289"/>
      <c r="D12" s="64" t="s">
        <v>17</v>
      </c>
      <c r="E12" s="208">
        <v>31</v>
      </c>
      <c r="F12" s="208">
        <v>5</v>
      </c>
      <c r="G12" s="208">
        <v>31</v>
      </c>
      <c r="H12" s="21"/>
      <c r="I12" s="21"/>
    </row>
    <row r="13" spans="1:9" s="22" customFormat="1" ht="17.25" customHeight="1">
      <c r="A13" s="80"/>
      <c r="B13" s="288" t="s">
        <v>193</v>
      </c>
      <c r="C13" s="289"/>
      <c r="D13" s="64" t="s">
        <v>20</v>
      </c>
      <c r="E13" s="208">
        <v>174</v>
      </c>
      <c r="F13" s="208">
        <v>48</v>
      </c>
      <c r="G13" s="208">
        <v>174</v>
      </c>
      <c r="H13" s="21"/>
      <c r="I13" s="21"/>
    </row>
    <row r="14" spans="1:9" s="22" customFormat="1" ht="17.25" customHeight="1">
      <c r="A14" s="80"/>
      <c r="B14" s="288" t="s">
        <v>87</v>
      </c>
      <c r="C14" s="289"/>
      <c r="D14" s="64" t="s">
        <v>18</v>
      </c>
      <c r="E14" s="208">
        <f>'[1]І Кадри'!E14+'[2]І Кадри'!E14+'[3]І Кадри'!E14+'[32]І Кадри'!E14+'[4]І Кадри'!E14+'[5]І Кадри'!E14+'[6]І Кадри'!E14+'[7]І Кадри'!E14+'[8]І Кадри'!E14+'[9]І Кадри'!E14+'[10]І Кадри'!E14+'[11]І Кадри'!E14+'[12]І Кадри'!E14+'[13]І Кадри'!E14+'[14]І Кадри'!E14+'[15]І Кадри'!E14+'[16]І Кадри'!E14+'[17]І Кадри'!E14+'[18]І Кадри'!E14+'[19]І Кадри'!E14+'[20]І Кадри'!E14+'[21]І Кадри'!E14+'[22]І Кадри'!E14+'[23]І Кадри'!E14+'[24]І Кадри'!E14+'[25]І Кадри'!E14+'[26]І Кадри'!E14+'[27]І Кадри'!E14+'[28]І Кадри'!E14+'[29]І Кадри'!E14+'[30]І Кадри'!E14+'[31]І Кадри'!E14+'[33]І Кадри'!E14+'[34]І Кадри'!E14+'[35]І Кадри'!E14+'[36]І Кадри'!E14+'[37]І Кадри'!E14+'[38]І Кадри'!E14</f>
        <v>179</v>
      </c>
      <c r="F14" s="208">
        <f>'[1]І Кадри'!F14+'[2]І Кадри'!F14+'[3]І Кадри'!F14+'[32]І Кадри'!F14+'[4]І Кадри'!F14+'[5]І Кадри'!F14+'[6]І Кадри'!F14+'[7]І Кадри'!F14+'[8]І Кадри'!F14+'[9]І Кадри'!F14+'[10]І Кадри'!F14+'[11]І Кадри'!F14+'[12]І Кадри'!F14+'[13]І Кадри'!F14+'[14]І Кадри'!F14+'[15]І Кадри'!F14+'[16]І Кадри'!F14+'[17]І Кадри'!F14+'[18]І Кадри'!F14+'[19]І Кадри'!F14+'[20]І Кадри'!F14+'[21]І Кадри'!F14+'[22]І Кадри'!F14+'[23]І Кадри'!F14+'[24]І Кадри'!F14+'[25]І Кадри'!F14+'[26]І Кадри'!F14+'[27]І Кадри'!F14+'[28]І Кадри'!F14+'[29]І Кадри'!F14+'[30]І Кадри'!F14+'[31]І Кадри'!F14+'[33]І Кадри'!F14+'[34]І Кадри'!F14+'[35]І Кадри'!F14+'[36]І Кадри'!F14+'[37]І Кадри'!F14+'[38]І Кадри'!F14</f>
        <v>34</v>
      </c>
      <c r="G14" s="208">
        <v>115</v>
      </c>
      <c r="H14" s="21"/>
      <c r="I14" s="21"/>
    </row>
    <row r="15" spans="1:9" s="67" customFormat="1" ht="38.25" customHeight="1">
      <c r="A15" s="92" t="s">
        <v>106</v>
      </c>
      <c r="B15" s="93"/>
      <c r="C15" s="94" t="s">
        <v>117</v>
      </c>
      <c r="D15" s="64" t="s">
        <v>19</v>
      </c>
      <c r="E15" s="209">
        <v>160</v>
      </c>
      <c r="F15" s="209">
        <f>'[1]І Кадри'!F15+'[2]І Кадри'!F15+'[3]І Кадри'!F15+'[32]І Кадри'!F15+'[4]І Кадри'!F15+'[5]І Кадри'!F15+'[6]І Кадри'!F15+'[7]І Кадри'!F15+'[8]І Кадри'!F15+'[9]І Кадри'!F15+'[10]І Кадри'!F15+'[11]І Кадри'!F15+'[12]І Кадри'!F15+'[13]І Кадри'!F15+'[14]І Кадри'!F15+'[15]І Кадри'!F15+'[16]І Кадри'!F15+'[17]І Кадри'!F15+'[18]І Кадри'!F15+'[19]І Кадри'!F15+'[20]І Кадри'!F15+'[21]І Кадри'!F15+'[22]І Кадри'!F15+'[23]І Кадри'!F15+'[24]І Кадри'!F15+'[25]І Кадри'!F15+'[26]І Кадри'!F15+'[27]І Кадри'!F15+'[28]І Кадри'!F15+'[29]І Кадри'!F15+'[30]І Кадри'!F15+'[31]І Кадри'!F15+'[33]І Кадри'!F15+'[34]І Кадри'!F15+'[35]І Кадри'!F15+'[36]І Кадри'!F15+'[37]І Кадри'!F15+'[38]І Кадри'!F15</f>
        <v>30</v>
      </c>
      <c r="G15" s="209">
        <v>96</v>
      </c>
      <c r="H15" s="65"/>
      <c r="I15" s="66" t="s">
        <v>69</v>
      </c>
    </row>
    <row r="16" spans="1:9" s="70" customFormat="1" ht="54" customHeight="1">
      <c r="A16" s="68"/>
      <c r="B16" s="288" t="s">
        <v>179</v>
      </c>
      <c r="C16" s="289"/>
      <c r="D16" s="64" t="s">
        <v>21</v>
      </c>
      <c r="E16" s="208">
        <f>'[1]І Кадри'!E16+'[2]І Кадри'!E16+'[3]І Кадри'!E16+'[32]І Кадри'!E16+'[4]І Кадри'!E16+'[5]І Кадри'!E16+'[6]І Кадри'!E16+'[7]І Кадри'!E16+'[8]І Кадри'!E16+'[9]І Кадри'!E16+'[10]І Кадри'!E16+'[11]І Кадри'!E16+'[12]І Кадри'!E16+'[13]І Кадри'!E16+'[14]І Кадри'!E16+'[15]І Кадри'!E16+'[16]І Кадри'!E16+'[17]І Кадри'!E16+'[18]І Кадри'!E16+'[19]І Кадри'!E16+'[20]І Кадри'!E16+'[21]І Кадри'!E16+'[22]І Кадри'!E16+'[23]І Кадри'!E16+'[24]І Кадри'!E16+'[25]І Кадри'!E16+'[26]І Кадри'!E16+'[27]І Кадри'!E16+'[28]І Кадри'!E16+'[29]І Кадри'!E16+'[30]І Кадри'!E16+'[31]І Кадри'!E16+'[33]І Кадри'!E16+'[34]І Кадри'!E16+'[35]І Кадри'!E16+'[36]І Кадри'!E16+'[37]І Кадри'!E16+'[38]І Кадри'!E16</f>
        <v>9</v>
      </c>
      <c r="F16" s="208">
        <f>'[1]І Кадри'!F16+'[2]І Кадри'!F16+'[3]І Кадри'!F16+'[32]І Кадри'!F16+'[4]І Кадри'!F16+'[5]І Кадри'!F16+'[6]І Кадри'!F16+'[7]І Кадри'!F16+'[8]І Кадри'!F16+'[9]І Кадри'!F16+'[10]І Кадри'!F16+'[11]І Кадри'!F16+'[12]І Кадри'!F16+'[13]І Кадри'!F16+'[14]І Кадри'!F16+'[15]І Кадри'!F16+'[16]І Кадри'!F16+'[17]І Кадри'!F16+'[18]І Кадри'!F16+'[19]І Кадри'!F16+'[20]І Кадри'!F16+'[21]І Кадри'!F16+'[22]І Кадри'!F16+'[23]І Кадри'!F16+'[24]І Кадри'!F16+'[25]І Кадри'!F16+'[26]І Кадри'!F16+'[27]І Кадри'!F16+'[28]І Кадри'!F16+'[29]І Кадри'!F16+'[30]І Кадри'!F16+'[31]І Кадри'!F16+'[33]І Кадри'!F16+'[34]І Кадри'!F16+'[35]І Кадри'!F16+'[36]І Кадри'!F16+'[37]І Кадри'!F16+'[38]І Кадри'!F16</f>
        <v>2</v>
      </c>
      <c r="G16" s="208">
        <f>'[1]І Кадри'!G16+'[2]І Кадри'!G16+'[3]І Кадри'!G16+'[32]І Кадри'!G16+'[4]І Кадри'!G16+'[5]І Кадри'!G16+'[6]І Кадри'!G16+'[7]І Кадри'!G16+'[8]І Кадри'!G16+'[9]І Кадри'!G16+'[10]І Кадри'!G16+'[11]І Кадри'!G16+'[12]І Кадри'!G16+'[13]І Кадри'!G16+'[14]І Кадри'!G16+'[15]І Кадри'!G16+'[16]І Кадри'!G16+'[17]І Кадри'!G16+'[18]І Кадри'!G16+'[19]І Кадри'!G16+'[20]І Кадри'!G16+'[21]І Кадри'!G16+'[22]І Кадри'!G16+'[23]І Кадри'!G16+'[24]І Кадри'!G16+'[25]І Кадри'!G16+'[26]І Кадри'!G16+'[27]І Кадри'!G16+'[28]І Кадри'!G16+'[29]І Кадри'!G16+'[30]І Кадри'!G16+'[31]І Кадри'!G16+'[33]І Кадри'!G16+'[34]І Кадри'!G16+'[35]І Кадри'!G16+'[36]І Кадри'!G16+'[37]І Кадри'!G16+'[38]І Кадри'!G16</f>
        <v>9</v>
      </c>
      <c r="H16" s="69"/>
      <c r="I16" s="69"/>
    </row>
    <row r="17" spans="1:9" ht="16.5" customHeight="1">
      <c r="A17" s="80"/>
      <c r="B17" s="288" t="s">
        <v>94</v>
      </c>
      <c r="C17" s="289"/>
      <c r="D17" s="64" t="s">
        <v>22</v>
      </c>
      <c r="E17" s="208">
        <v>110</v>
      </c>
      <c r="F17" s="208">
        <v>52</v>
      </c>
      <c r="G17" s="208">
        <v>23</v>
      </c>
      <c r="H17" s="8"/>
      <c r="I17" s="8"/>
    </row>
    <row r="18" spans="1:9" ht="17.25" customHeight="1">
      <c r="A18" s="80"/>
      <c r="B18" s="288" t="s">
        <v>127</v>
      </c>
      <c r="C18" s="289"/>
      <c r="D18" s="64" t="s">
        <v>23</v>
      </c>
      <c r="E18" s="208">
        <v>72</v>
      </c>
      <c r="F18" s="208">
        <f>'[1]І Кадри'!F18+'[2]І Кадри'!F18+'[3]І Кадри'!F18+'[32]І Кадри'!F18+'[4]І Кадри'!F18+'[5]І Кадри'!F18+'[6]І Кадри'!F18+'[7]І Кадри'!F18+'[8]І Кадри'!F18+'[9]І Кадри'!F18+'[10]І Кадри'!F18+'[11]І Кадри'!F18+'[12]І Кадри'!F18+'[13]І Кадри'!F18+'[14]І Кадри'!F18+'[15]І Кадри'!F18+'[16]І Кадри'!F18+'[17]І Кадри'!F18+'[18]І Кадри'!F18+'[19]І Кадри'!F18+'[20]І Кадри'!F18+'[21]І Кадри'!F18+'[22]І Кадри'!F18+'[23]І Кадри'!F18+'[24]І Кадри'!F18+'[25]І Кадри'!F18+'[26]І Кадри'!F18+'[27]І Кадри'!F18+'[28]І Кадри'!F18+'[29]І Кадри'!F18+'[30]І Кадри'!F18+'[31]І Кадри'!F18+'[33]І Кадри'!F18+'[34]І Кадри'!F18+'[35]І Кадри'!F18+'[36]І Кадри'!F18+'[37]І Кадри'!F18+'[38]І Кадри'!F18</f>
        <v>39</v>
      </c>
      <c r="G18" s="208">
        <v>64</v>
      </c>
      <c r="H18" s="8"/>
      <c r="I18" s="8"/>
    </row>
    <row r="19" spans="1:9" ht="26.25" customHeight="1">
      <c r="A19" s="81"/>
      <c r="B19" s="95"/>
      <c r="C19" s="96" t="s">
        <v>126</v>
      </c>
      <c r="D19" s="64" t="s">
        <v>10</v>
      </c>
      <c r="E19" s="209">
        <f>'[1]І Кадри'!E19+'[2]І Кадри'!E19+'[3]І Кадри'!E19+'[32]І Кадри'!E19+'[4]І Кадри'!E19+'[5]І Кадри'!E19+'[6]І Кадри'!E19+'[7]І Кадри'!E19+'[8]І Кадри'!E19+'[9]І Кадри'!E19+'[10]І Кадри'!E19+'[11]І Кадри'!E19+'[12]І Кадри'!E19+'[13]І Кадри'!E19+'[14]І Кадри'!E19+'[15]І Кадри'!E19+'[16]І Кадри'!E19+'[17]І Кадри'!E19+'[18]І Кадри'!E19+'[19]І Кадри'!E19+'[20]І Кадри'!E19+'[21]І Кадри'!E19+'[22]І Кадри'!E19+'[23]І Кадри'!E19+'[24]І Кадри'!E19+'[25]І Кадри'!E19+'[26]І Кадри'!E19+'[27]І Кадри'!E19+'[28]І Кадри'!E19+'[29]І Кадри'!E19+'[30]І Кадри'!E19+'[31]І Кадри'!E19+'[33]І Кадри'!E19+'[34]І Кадри'!E19+'[35]І Кадри'!E19+'[36]І Кадри'!E19+'[37]І Кадри'!E19+'[38]І Кадри'!E19</f>
        <v>11</v>
      </c>
      <c r="F19" s="209">
        <f>'[1]І Кадри'!F19+'[2]І Кадри'!F19+'[3]І Кадри'!F19+'[32]І Кадри'!F19+'[4]І Кадри'!F19+'[5]І Кадри'!F19+'[6]І Кадри'!F19+'[7]І Кадри'!F19+'[8]І Кадри'!F19+'[9]І Кадри'!F19+'[10]І Кадри'!F19+'[11]І Кадри'!F19+'[12]І Кадри'!F19+'[13]І Кадри'!F19+'[14]І Кадри'!F19+'[15]І Кадри'!F19+'[16]І Кадри'!F19+'[17]І Кадри'!F19+'[18]І Кадри'!F19+'[19]І Кадри'!F19+'[20]І Кадри'!F19+'[21]І Кадри'!F19+'[22]І Кадри'!F19+'[23]І Кадри'!F19+'[24]І Кадри'!F19+'[25]І Кадри'!F19+'[26]І Кадри'!F19+'[27]І Кадри'!F19+'[28]І Кадри'!F19+'[29]І Кадри'!F19+'[30]І Кадри'!F19+'[31]І Кадри'!F19+'[33]І Кадри'!F19+'[34]І Кадри'!F19+'[35]І Кадри'!F19+'[36]І Кадри'!F19+'[37]І Кадри'!F19+'[38]І Кадри'!F19</f>
        <v>1</v>
      </c>
      <c r="G19" s="209">
        <f>'[1]І Кадри'!G19+'[2]І Кадри'!G19+'[3]І Кадри'!G19+'[32]І Кадри'!G19+'[4]І Кадри'!G19+'[5]І Кадри'!G19+'[6]І Кадри'!G19+'[7]І Кадри'!G19+'[8]І Кадри'!G19+'[9]І Кадри'!G19+'[10]І Кадри'!G19+'[11]І Кадри'!G19+'[12]І Кадри'!G19+'[13]І Кадри'!G19+'[14]І Кадри'!G19+'[15]І Кадри'!G19+'[16]І Кадри'!G19+'[17]І Кадри'!G19+'[18]І Кадри'!G19+'[19]І Кадри'!G19+'[20]І Кадри'!G19+'[21]І Кадри'!G19+'[22]І Кадри'!G19+'[23]І Кадри'!G19+'[24]І Кадри'!G19+'[25]І Кадри'!G19+'[26]І Кадри'!G19+'[27]І Кадри'!G19+'[28]І Кадри'!G19+'[29]І Кадри'!G19+'[30]І Кадри'!G19+'[31]І Кадри'!G19+'[33]І Кадри'!G19+'[34]І Кадри'!G19+'[35]І Кадри'!G19+'[36]І Кадри'!G19+'[37]І Кадри'!G19+'[38]І Кадри'!G19</f>
        <v>7</v>
      </c>
      <c r="H19" s="8"/>
      <c r="I19" s="8"/>
    </row>
    <row r="20" spans="1:9" ht="15.75" customHeight="1">
      <c r="A20" s="79"/>
      <c r="B20" s="97"/>
      <c r="C20" s="98" t="s">
        <v>118</v>
      </c>
      <c r="D20" s="64" t="s">
        <v>11</v>
      </c>
      <c r="E20" s="209">
        <v>60</v>
      </c>
      <c r="F20" s="209">
        <v>37</v>
      </c>
      <c r="G20" s="209">
        <v>56</v>
      </c>
      <c r="H20" s="8"/>
      <c r="I20" s="8"/>
    </row>
    <row r="21" spans="1:9" ht="17.25" customHeight="1">
      <c r="A21" s="80"/>
      <c r="B21" s="88"/>
      <c r="C21" s="99" t="s">
        <v>119</v>
      </c>
      <c r="D21" s="64" t="s">
        <v>50</v>
      </c>
      <c r="E21" s="209">
        <v>1</v>
      </c>
      <c r="F21" s="209">
        <v>1</v>
      </c>
      <c r="G21" s="209">
        <v>1</v>
      </c>
      <c r="H21" s="8"/>
      <c r="I21" s="8"/>
    </row>
    <row r="22" spans="1:9" s="11" customFormat="1" ht="30" customHeight="1">
      <c r="A22" s="82"/>
      <c r="B22" s="288" t="s">
        <v>97</v>
      </c>
      <c r="C22" s="289"/>
      <c r="D22" s="64" t="s">
        <v>24</v>
      </c>
      <c r="E22" s="208">
        <f>'[1]І Кадри'!E22+'[2]І Кадри'!E22+'[3]І Кадри'!E22+'[32]І Кадри'!E22+'[4]І Кадри'!E22+'[5]І Кадри'!E22+'[6]І Кадри'!E22+'[7]І Кадри'!E22+'[8]І Кадри'!E22+'[9]І Кадри'!E22+'[10]І Кадри'!E22+'[11]І Кадри'!E22+'[12]І Кадри'!E22+'[13]І Кадри'!E22+'[14]І Кадри'!E22+'[15]І Кадри'!E22+'[16]І Кадри'!E22+'[17]І Кадри'!E22+'[18]І Кадри'!E22+'[19]І Кадри'!E22+'[20]І Кадри'!E22+'[21]І Кадри'!E22+'[22]І Кадри'!E22+'[23]І Кадри'!E22+'[24]І Кадри'!E22+'[25]І Кадри'!E22+'[26]І Кадри'!E22+'[27]І Кадри'!E22+'[28]І Кадри'!E22+'[29]І Кадри'!E22+'[30]І Кадри'!E22+'[31]І Кадри'!E22+'[33]І Кадри'!E22+'[34]І Кадри'!E22+'[35]І Кадри'!E22+'[36]І Кадри'!E22+'[37]І Кадри'!E22+'[38]І Кадри'!E22</f>
        <v>99</v>
      </c>
      <c r="F22" s="208">
        <f>'[1]І Кадри'!F22+'[2]І Кадри'!F22+'[3]І Кадри'!F22+'[32]І Кадри'!F22+'[4]І Кадри'!F22+'[5]І Кадри'!F22+'[6]І Кадри'!F22+'[7]І Кадри'!F22+'[8]І Кадри'!F22+'[9]І Кадри'!F22+'[10]І Кадри'!F22+'[11]І Кадри'!F22+'[12]І Кадри'!F22+'[13]І Кадри'!F22+'[14]І Кадри'!F22+'[15]І Кадри'!F22+'[16]І Кадри'!F22+'[17]І Кадри'!F22+'[18]І Кадри'!F22+'[19]І Кадри'!F22+'[20]І Кадри'!F22+'[21]І Кадри'!F22+'[22]І Кадри'!F22+'[23]І Кадри'!F22+'[24]І Кадри'!F22+'[25]І Кадри'!F22+'[26]І Кадри'!F22+'[27]І Кадри'!F22+'[28]І Кадри'!F22+'[29]І Кадри'!F22+'[30]І Кадри'!F22+'[31]І Кадри'!F22+'[33]І Кадри'!F22+'[34]І Кадри'!F22+'[35]І Кадри'!F22+'[36]І Кадри'!F22+'[37]І Кадри'!F22+'[38]І Кадри'!F22</f>
        <v>62</v>
      </c>
      <c r="G22" s="208">
        <f>'[1]І Кадри'!G22+'[2]І Кадри'!G22+'[3]І Кадри'!G22+'[32]І Кадри'!G22+'[4]І Кадри'!G22+'[5]І Кадри'!G22+'[6]І Кадри'!G22+'[7]І Кадри'!G22+'[8]І Кадри'!G22+'[9]І Кадри'!G22+'[10]І Кадри'!G22+'[11]І Кадри'!G22+'[12]І Кадри'!G22+'[13]І Кадри'!G22+'[14]І Кадри'!G22+'[15]І Кадри'!G22+'[16]І Кадри'!G22+'[17]І Кадри'!G22+'[18]І Кадри'!G22+'[19]І Кадри'!G22+'[20]І Кадри'!G22+'[21]І Кадри'!G22+'[22]І Кадри'!G22+'[23]І Кадри'!G22+'[24]І Кадри'!G22+'[25]І Кадри'!G22+'[26]І Кадри'!G22+'[27]І Кадри'!G22+'[28]І Кадри'!G22+'[29]І Кадри'!G22+'[30]І Кадри'!G22+'[31]І Кадри'!G22+'[33]І Кадри'!G22+'[34]І Кадри'!G22+'[35]І Кадри'!G22+'[36]І Кадри'!G22+'[37]І Кадри'!G22+'[38]І Кадри'!G22</f>
        <v>26</v>
      </c>
      <c r="H22" s="10"/>
      <c r="I22" s="10"/>
    </row>
    <row r="23" spans="1:9" s="11" customFormat="1" ht="26.25" customHeight="1">
      <c r="A23" s="82"/>
      <c r="B23" s="100"/>
      <c r="C23" s="99" t="s">
        <v>120</v>
      </c>
      <c r="D23" s="64" t="s">
        <v>56</v>
      </c>
      <c r="E23" s="209">
        <f>'[1]І Кадри'!E23+'[2]І Кадри'!E23+'[3]І Кадри'!E23+'[32]І Кадри'!E23+'[4]І Кадри'!E23+'[5]І Кадри'!E23+'[6]І Кадри'!E23+'[7]І Кадри'!E23+'[8]І Кадри'!E23+'[9]І Кадри'!E23+'[10]І Кадри'!E23+'[11]І Кадри'!E23+'[12]І Кадри'!E23+'[13]І Кадри'!E23+'[14]І Кадри'!E23+'[15]І Кадри'!E23+'[16]І Кадри'!E23+'[17]І Кадри'!E23+'[18]І Кадри'!E23+'[19]І Кадри'!E23+'[20]І Кадри'!E23+'[21]І Кадри'!E23+'[22]І Кадри'!E23+'[23]І Кадри'!E23+'[24]І Кадри'!E23+'[25]І Кадри'!E23+'[26]І Кадри'!E23+'[27]І Кадри'!E23+'[28]І Кадри'!E23+'[29]І Кадри'!E23+'[30]І Кадри'!E23+'[31]І Кадри'!E23+'[33]І Кадри'!E23+'[34]І Кадри'!E23+'[35]І Кадри'!E23+'[36]І Кадри'!E23+'[37]І Кадри'!E23+'[38]І Кадри'!E23</f>
        <v>0</v>
      </c>
      <c r="F23" s="209">
        <f>'[1]І Кадри'!F23+'[2]І Кадри'!F23+'[3]І Кадри'!F23+'[32]І Кадри'!F23+'[4]І Кадри'!F23+'[5]І Кадри'!F23+'[6]І Кадри'!F23+'[7]І Кадри'!F23+'[8]І Кадри'!F23+'[9]І Кадри'!F23+'[10]І Кадри'!F23+'[11]І Кадри'!F23+'[12]І Кадри'!F23+'[13]І Кадри'!F23+'[14]І Кадри'!F23+'[15]І Кадри'!F23+'[16]І Кадри'!F23+'[17]І Кадри'!F23+'[18]І Кадри'!F23+'[19]І Кадри'!F23+'[20]І Кадри'!F23+'[21]І Кадри'!F23+'[22]І Кадри'!F23+'[23]І Кадри'!F23+'[24]І Кадри'!F23+'[25]І Кадри'!F23+'[26]І Кадри'!F23+'[27]І Кадри'!F23+'[28]І Кадри'!F23+'[29]І Кадри'!F23+'[30]І Кадри'!F23+'[31]І Кадри'!F23+'[33]І Кадри'!F23+'[34]І Кадри'!F23+'[35]І Кадри'!F23+'[36]І Кадри'!F23+'[37]І Кадри'!F23+'[38]І Кадри'!F23</f>
        <v>0</v>
      </c>
      <c r="G23" s="209">
        <f>'[1]І Кадри'!G23+'[2]І Кадри'!G23+'[3]І Кадри'!G23+'[32]І Кадри'!G23+'[4]І Кадри'!G23+'[5]І Кадри'!G23+'[6]І Кадри'!G23+'[7]І Кадри'!G23+'[8]І Кадри'!G23+'[9]І Кадри'!G23+'[10]І Кадри'!G23+'[11]І Кадри'!G23+'[12]І Кадри'!G23+'[13]І Кадри'!G23+'[14]І Кадри'!G23+'[15]І Кадри'!G23+'[16]І Кадри'!G23+'[17]І Кадри'!G23+'[18]І Кадри'!G23+'[19]І Кадри'!G23+'[20]І Кадри'!G23+'[21]І Кадри'!G23+'[22]І Кадри'!G23+'[23]І Кадри'!G23+'[24]І Кадри'!G23+'[25]І Кадри'!G23+'[26]І Кадри'!G23+'[27]І Кадри'!G23+'[28]І Кадри'!G23+'[29]І Кадри'!G23+'[30]І Кадри'!G23+'[31]І Кадри'!G23+'[33]І Кадри'!G23+'[34]І Кадри'!G23+'[35]І Кадри'!G23+'[36]І Кадри'!G23+'[37]І Кадри'!G23+'[38]І Кадри'!G23</f>
        <v>0</v>
      </c>
      <c r="H23" s="10"/>
      <c r="I23" s="10"/>
    </row>
    <row r="24" spans="1:9" s="11" customFormat="1" ht="15" customHeight="1">
      <c r="A24" s="83"/>
      <c r="B24" s="73"/>
      <c r="C24" s="74" t="s">
        <v>91</v>
      </c>
      <c r="D24" s="64" t="s">
        <v>57</v>
      </c>
      <c r="E24" s="209">
        <f>'[1]І Кадри'!E24+'[2]І Кадри'!E24+'[3]І Кадри'!E24+'[32]І Кадри'!E24+'[4]І Кадри'!E24+'[5]І Кадри'!E24+'[6]І Кадри'!E24+'[7]І Кадри'!E24+'[8]І Кадри'!E24+'[9]І Кадри'!E24+'[10]І Кадри'!E24+'[11]І Кадри'!E24+'[12]І Кадри'!E24+'[13]І Кадри'!E24+'[14]І Кадри'!E24+'[15]І Кадри'!E24+'[16]І Кадри'!E24+'[17]І Кадри'!E24+'[18]І Кадри'!E24+'[19]І Кадри'!E24+'[20]І Кадри'!E24+'[21]І Кадри'!E24+'[22]І Кадри'!E24+'[23]І Кадри'!E24+'[24]І Кадри'!E24+'[25]І Кадри'!E24+'[26]І Кадри'!E24+'[27]І Кадри'!E24+'[28]І Кадри'!E24+'[29]І Кадри'!E24+'[30]І Кадри'!E24+'[31]І Кадри'!E24+'[33]І Кадри'!E24+'[34]І Кадри'!E24+'[35]І Кадри'!E24+'[36]І Кадри'!E24+'[37]І Кадри'!E24+'[38]І Кадри'!E24</f>
        <v>25</v>
      </c>
      <c r="F24" s="209">
        <f>'[1]І Кадри'!F24+'[2]І Кадри'!F24+'[3]І Кадри'!F24+'[32]І Кадри'!F24+'[4]І Кадри'!F24+'[5]І Кадри'!F24+'[6]І Кадри'!F24+'[7]І Кадри'!F24+'[8]І Кадри'!F24+'[9]І Кадри'!F24+'[10]І Кадри'!F24+'[11]І Кадри'!F24+'[12]І Кадри'!F24+'[13]І Кадри'!F24+'[14]І Кадри'!F24+'[15]І Кадри'!F24+'[16]І Кадри'!F24+'[17]І Кадри'!F24+'[18]І Кадри'!F24+'[19]І Кадри'!F24+'[20]І Кадри'!F24+'[21]І Кадри'!F24+'[22]І Кадри'!F24+'[23]І Кадри'!F24+'[24]І Кадри'!F24+'[25]І Кадри'!F24+'[26]І Кадри'!F24+'[27]І Кадри'!F24+'[28]І Кадри'!F24+'[29]І Кадри'!F24+'[30]І Кадри'!F24+'[31]І Кадри'!F24+'[33]І Кадри'!F24+'[34]І Кадри'!F24+'[35]І Кадри'!F24+'[36]І Кадри'!F24+'[37]І Кадри'!F24+'[38]І Кадри'!F24</f>
        <v>19</v>
      </c>
      <c r="G24" s="209">
        <f>'[1]І Кадри'!G24+'[2]І Кадри'!G24+'[3]І Кадри'!G24+'[32]І Кадри'!G24+'[4]І Кадри'!G24+'[5]І Кадри'!G24+'[6]І Кадри'!G24+'[7]І Кадри'!G24+'[8]І Кадри'!G24+'[9]І Кадри'!G24+'[10]І Кадри'!G24+'[11]І Кадри'!G24+'[12]І Кадри'!G24+'[13]І Кадри'!G24+'[14]І Кадри'!G24+'[15]І Кадри'!G24+'[16]І Кадри'!G24+'[17]І Кадри'!G24+'[18]І Кадри'!G24+'[19]І Кадри'!G24+'[20]І Кадри'!G24+'[21]І Кадри'!G24+'[22]І Кадри'!G24+'[23]І Кадри'!G24+'[24]І Кадри'!G24+'[25]І Кадри'!G24+'[26]І Кадри'!G24+'[27]І Кадри'!G24+'[28]І Кадри'!G24+'[29]І Кадри'!G24+'[30]І Кадри'!G24+'[31]І Кадри'!G24+'[33]І Кадри'!G24+'[34]І Кадри'!G24+'[35]І Кадри'!G24+'[36]І Кадри'!G24+'[37]І Кадри'!G24+'[38]І Кадри'!G24</f>
        <v>3</v>
      </c>
      <c r="H24" s="10"/>
      <c r="I24" s="10"/>
    </row>
    <row r="25" spans="1:9" s="11" customFormat="1" ht="15" customHeight="1">
      <c r="A25" s="84"/>
      <c r="B25" s="101"/>
      <c r="C25" s="98" t="s">
        <v>121</v>
      </c>
      <c r="D25" s="102" t="s">
        <v>102</v>
      </c>
      <c r="E25" s="209">
        <f>'[1]І Кадри'!E25+'[2]І Кадри'!E25+'[3]І Кадри'!E25+'[32]І Кадри'!E25+'[4]І Кадри'!E25+'[5]І Кадри'!E25+'[6]І Кадри'!E25+'[7]І Кадри'!E25+'[8]І Кадри'!E25+'[9]І Кадри'!E25+'[10]І Кадри'!E25+'[11]І Кадри'!E25+'[12]І Кадри'!E25+'[13]І Кадри'!E25+'[14]І Кадри'!E25+'[15]І Кадри'!E25+'[16]І Кадри'!E25+'[17]І Кадри'!E25+'[18]І Кадри'!E25+'[19]І Кадри'!E25+'[20]І Кадри'!E25+'[21]І Кадри'!E25+'[22]І Кадри'!E25+'[23]І Кадри'!E25+'[24]І Кадри'!E25+'[25]І Кадри'!E25+'[26]І Кадри'!E25+'[27]І Кадри'!E25+'[28]І Кадри'!E25+'[29]І Кадри'!E25+'[30]І Кадри'!E25+'[31]І Кадри'!E25+'[33]І Кадри'!E25+'[34]І Кадри'!E25+'[35]І Кадри'!E25+'[36]І Кадри'!E25+'[37]І Кадри'!E25+'[38]І Кадри'!E25</f>
        <v>37</v>
      </c>
      <c r="F25" s="209">
        <f>'[1]І Кадри'!F25+'[2]І Кадри'!F25+'[3]І Кадри'!F25+'[32]І Кадри'!F25+'[4]І Кадри'!F25+'[5]І Кадри'!F25+'[6]І Кадри'!F25+'[7]І Кадри'!F25+'[8]І Кадри'!F25+'[9]І Кадри'!F25+'[10]І Кадри'!F25+'[11]І Кадри'!F25+'[12]І Кадри'!F25+'[13]І Кадри'!F25+'[14]І Кадри'!F25+'[15]І Кадри'!F25+'[16]І Кадри'!F25+'[17]І Кадри'!F25+'[18]І Кадри'!F25+'[19]І Кадри'!F25+'[20]І Кадри'!F25+'[21]І Кадри'!F25+'[22]І Кадри'!F25+'[23]І Кадри'!F25+'[24]І Кадри'!F25+'[25]І Кадри'!F25+'[26]І Кадри'!F25+'[27]І Кадри'!F25+'[28]І Кадри'!F25+'[29]І Кадри'!F25+'[30]І Кадри'!F25+'[31]І Кадри'!F25+'[33]І Кадри'!F25+'[34]І Кадри'!F25+'[35]І Кадри'!F25+'[36]І Кадри'!F25+'[37]І Кадри'!F25+'[38]І Кадри'!F25</f>
        <v>23</v>
      </c>
      <c r="G25" s="209">
        <f>'[1]І Кадри'!G25+'[2]І Кадри'!G25+'[3]І Кадри'!G25+'[32]І Кадри'!G25+'[4]І Кадри'!G25+'[5]І Кадри'!G25+'[6]І Кадри'!G25+'[7]І Кадри'!G25+'[8]І Кадри'!G25+'[9]І Кадри'!G25+'[10]І Кадри'!G25+'[11]І Кадри'!G25+'[12]І Кадри'!G25+'[13]І Кадри'!G25+'[14]І Кадри'!G25+'[15]І Кадри'!G25+'[16]І Кадри'!G25+'[17]І Кадри'!G25+'[18]І Кадри'!G25+'[19]І Кадри'!G25+'[20]І Кадри'!G25+'[21]І Кадри'!G25+'[22]І Кадри'!G25+'[23]І Кадри'!G25+'[24]І Кадри'!G25+'[25]І Кадри'!G25+'[26]І Кадри'!G25+'[27]І Кадри'!G25+'[28]І Кадри'!G25+'[29]І Кадри'!G25+'[30]І Кадри'!G25+'[31]І Кадри'!G25+'[33]І Кадри'!G25+'[34]І Кадри'!G25+'[35]І Кадри'!G25+'[36]І Кадри'!G25+'[37]І Кадри'!G25+'[38]І Кадри'!G25</f>
        <v>9</v>
      </c>
      <c r="H25" s="10"/>
      <c r="I25" s="10"/>
    </row>
    <row r="26" spans="1:9" s="11" customFormat="1" ht="15" customHeight="1">
      <c r="A26" s="82"/>
      <c r="B26" s="100"/>
      <c r="C26" s="99" t="s">
        <v>122</v>
      </c>
      <c r="D26" s="64" t="s">
        <v>103</v>
      </c>
      <c r="E26" s="209">
        <v>18</v>
      </c>
      <c r="F26" s="209">
        <v>7</v>
      </c>
      <c r="G26" s="209">
        <v>10</v>
      </c>
      <c r="H26" s="10"/>
      <c r="I26" s="10"/>
    </row>
    <row r="27" spans="1:9" s="11" customFormat="1" ht="15" customHeight="1">
      <c r="A27" s="82"/>
      <c r="B27" s="100"/>
      <c r="C27" s="99" t="s">
        <v>177</v>
      </c>
      <c r="D27" s="64" t="s">
        <v>161</v>
      </c>
      <c r="E27" s="209">
        <f>'[1]І Кадри'!E27+'[2]І Кадри'!E27+'[3]І Кадри'!E27+'[32]І Кадри'!E27+'[4]І Кадри'!E27+'[5]І Кадри'!E27+'[6]І Кадри'!E27+'[7]І Кадри'!E27+'[8]І Кадри'!E27+'[9]І Кадри'!E27+'[10]І Кадри'!E27+'[11]І Кадри'!E27+'[12]І Кадри'!E27+'[13]І Кадри'!E27+'[14]І Кадри'!E27+'[15]І Кадри'!E27+'[16]І Кадри'!E27+'[17]І Кадри'!E27+'[18]І Кадри'!E27+'[19]І Кадри'!E27+'[20]І Кадри'!E27+'[21]І Кадри'!E27+'[22]І Кадри'!E27+'[23]І Кадри'!E27+'[24]І Кадри'!E27+'[25]І Кадри'!E27+'[26]І Кадри'!E27+'[27]І Кадри'!E27+'[28]І Кадри'!E27+'[29]І Кадри'!E27+'[30]І Кадри'!E27+'[31]І Кадри'!E27+'[33]І Кадри'!E27+'[34]І Кадри'!E27+'[35]І Кадри'!E27+'[36]І Кадри'!E27+'[37]І Кадри'!E27+'[38]І Кадри'!E27</f>
        <v>19</v>
      </c>
      <c r="F27" s="209">
        <f>'[1]І Кадри'!F27+'[2]І Кадри'!F27+'[3]І Кадри'!F27+'[32]І Кадри'!F27+'[4]І Кадри'!F27+'[5]І Кадри'!F27+'[6]І Кадри'!F27+'[7]І Кадри'!F27+'[8]І Кадри'!F27+'[9]І Кадри'!F27+'[10]І Кадри'!F27+'[11]І Кадри'!F27+'[12]І Кадри'!F27+'[13]І Кадри'!F27+'[14]І Кадри'!F27+'[15]І Кадри'!F27+'[16]І Кадри'!F27+'[17]І Кадри'!F27+'[18]І Кадри'!F27+'[19]І Кадри'!F27+'[20]І Кадри'!F27+'[21]І Кадри'!F27+'[22]І Кадри'!F27+'[23]І Кадри'!F27+'[24]І Кадри'!F27+'[25]І Кадри'!F27+'[26]І Кадри'!F27+'[27]І Кадри'!F27+'[28]І Кадри'!F27+'[29]І Кадри'!F27+'[30]І Кадри'!F27+'[31]І Кадри'!F27+'[33]І Кадри'!F27+'[34]І Кадри'!F27+'[35]І Кадри'!F27+'[36]І Кадри'!F27+'[37]І Кадри'!F27+'[38]І Кадри'!F27</f>
        <v>13</v>
      </c>
      <c r="G27" s="209">
        <f>'[1]І Кадри'!G27+'[2]І Кадри'!G27+'[3]І Кадри'!G27+'[32]І Кадри'!G27+'[4]І Кадри'!G27+'[5]І Кадри'!G27+'[6]І Кадри'!G27+'[7]І Кадри'!G27+'[8]І Кадри'!G27+'[9]І Кадри'!G27+'[10]І Кадри'!G27+'[11]І Кадри'!G27+'[12]І Кадри'!G27+'[13]І Кадри'!G27+'[14]І Кадри'!G27+'[15]І Кадри'!G27+'[16]І Кадри'!G27+'[17]І Кадри'!G27+'[18]І Кадри'!G27+'[19]І Кадри'!G27+'[20]І Кадри'!G27+'[21]І Кадри'!G27+'[22]І Кадри'!G27+'[23]І Кадри'!G27+'[24]І Кадри'!G27+'[25]І Кадри'!G27+'[26]І Кадри'!G27+'[27]І Кадри'!G27+'[28]І Кадри'!G27+'[29]І Кадри'!G27+'[30]І Кадри'!G27+'[31]І Кадри'!G27+'[33]І Кадри'!G27+'[34]І Кадри'!G27+'[35]І Кадри'!G27+'[36]І Кадри'!G27+'[37]І Кадри'!G27+'[38]І Кадри'!G27</f>
        <v>4</v>
      </c>
      <c r="H27" s="10"/>
      <c r="I27" s="10"/>
    </row>
    <row r="28" spans="1:9" ht="25.5" customHeight="1">
      <c r="A28" s="80"/>
      <c r="B28" s="288" t="s">
        <v>98</v>
      </c>
      <c r="C28" s="289"/>
      <c r="D28" s="85">
        <v>11</v>
      </c>
      <c r="E28" s="208">
        <f>'[1]І Кадри'!E28+'[2]І Кадри'!E28+'[3]І Кадри'!E28+'[32]І Кадри'!E28+'[4]І Кадри'!E28+'[5]І Кадри'!E28+'[6]І Кадри'!E28+'[7]І Кадри'!E28+'[8]І Кадри'!E28+'[9]І Кадри'!E28+'[10]І Кадри'!E28+'[11]І Кадри'!E28+'[12]І Кадри'!E28+'[13]І Кадри'!E28+'[14]І Кадри'!E28+'[15]І Кадри'!E28+'[16]І Кадри'!E28+'[17]І Кадри'!E28+'[18]І Кадри'!E28+'[19]І Кадри'!E28+'[20]І Кадри'!E28+'[21]І Кадри'!E28+'[22]І Кадри'!E28+'[23]І Кадри'!E28+'[24]І Кадри'!E28+'[25]І Кадри'!E28+'[26]І Кадри'!E28+'[27]І Кадри'!E28+'[28]І Кадри'!E28+'[29]І Кадри'!E28+'[30]І Кадри'!E28+'[31]І Кадри'!E28+'[33]І Кадри'!E28+'[34]І Кадри'!E28+'[35]І Кадри'!E28+'[36]І Кадри'!E28+'[37]І Кадри'!E28+'[38]І Кадри'!E28</f>
        <v>65</v>
      </c>
      <c r="F28" s="208">
        <f>'[1]І Кадри'!F28+'[2]І Кадри'!F28+'[3]І Кадри'!F28+'[32]І Кадри'!F28+'[4]І Кадри'!F28+'[5]І Кадри'!F28+'[6]І Кадри'!F28+'[7]І Кадри'!F28+'[8]І Кадри'!F28+'[9]І Кадри'!F28+'[10]І Кадри'!F28+'[11]І Кадри'!F28+'[12]І Кадри'!F28+'[13]І Кадри'!F28+'[14]І Кадри'!F28+'[15]І Кадри'!F28+'[16]І Кадри'!F28+'[17]І Кадри'!F28+'[18]І Кадри'!F28+'[19]І Кадри'!F28+'[20]І Кадри'!F28+'[21]І Кадри'!F28+'[22]І Кадри'!F28+'[23]І Кадри'!F28+'[24]І Кадри'!F28+'[25]І Кадри'!F28+'[26]І Кадри'!F28+'[27]І Кадри'!F28+'[28]І Кадри'!F28+'[29]І Кадри'!F28+'[30]І Кадри'!F28+'[31]І Кадри'!F28+'[33]І Кадри'!F28+'[34]І Кадри'!F28+'[35]І Кадри'!F28+'[36]І Кадри'!F28+'[37]І Кадри'!F28+'[38]І Кадри'!F28</f>
        <v>25</v>
      </c>
      <c r="G28" s="208">
        <f>'[1]І Кадри'!G28+'[2]І Кадри'!G28+'[3]І Кадри'!G28+'[32]І Кадри'!G28+'[4]І Кадри'!G28+'[5]І Кадри'!G28+'[6]І Кадри'!G28+'[7]І Кадри'!G28+'[8]І Кадри'!G28+'[9]І Кадри'!G28+'[10]І Кадри'!G28+'[11]І Кадри'!G28+'[12]І Кадри'!G28+'[13]І Кадри'!G28+'[14]І Кадри'!G28+'[15]І Кадри'!G28+'[16]І Кадри'!G28+'[17]І Кадри'!G28+'[18]І Кадри'!G28+'[19]І Кадри'!G28+'[20]І Кадри'!G28+'[21]І Кадри'!G28+'[22]І Кадри'!G28+'[23]І Кадри'!G28+'[24]І Кадри'!G28+'[25]І Кадри'!G28+'[26]І Кадри'!G28+'[27]І Кадри'!G28+'[28]І Кадри'!G28+'[29]І Кадри'!G28+'[30]І Кадри'!G28+'[31]І Кадри'!G28+'[33]І Кадри'!G28+'[34]І Кадри'!G28+'[35]І Кадри'!G28+'[36]І Кадри'!G28+'[37]І Кадри'!G28+'[38]І Кадри'!G28</f>
        <v>38</v>
      </c>
      <c r="H28" s="8"/>
      <c r="I28" s="8"/>
    </row>
    <row r="29" spans="1:9" ht="16.5" customHeight="1">
      <c r="A29" s="80"/>
      <c r="B29" s="292" t="s">
        <v>191</v>
      </c>
      <c r="C29" s="293"/>
      <c r="D29" s="86">
        <v>12</v>
      </c>
      <c r="E29" s="208">
        <f>'[1]І Кадри'!E29+'[2]І Кадри'!E29+'[3]І Кадри'!E29+'[32]І Кадри'!E29+'[4]І Кадри'!E29+'[5]І Кадри'!E29+'[6]І Кадри'!E29+'[7]І Кадри'!E29+'[8]І Кадри'!E29+'[9]І Кадри'!E29+'[10]І Кадри'!E29+'[11]І Кадри'!E29+'[12]І Кадри'!E29+'[13]І Кадри'!E29+'[14]І Кадри'!E29+'[15]І Кадри'!E29+'[16]І Кадри'!E29+'[17]І Кадри'!E29+'[18]І Кадри'!E29+'[19]І Кадри'!E29+'[20]І Кадри'!E29+'[21]І Кадри'!E29+'[22]І Кадри'!E29+'[23]І Кадри'!E29+'[24]І Кадри'!E29+'[25]І Кадри'!E29+'[26]І Кадри'!E29+'[27]І Кадри'!E29+'[28]І Кадри'!E29+'[29]І Кадри'!E29+'[30]І Кадри'!E29+'[31]І Кадри'!E29+'[33]І Кадри'!E29+'[34]І Кадри'!E29+'[35]І Кадри'!E29+'[36]І Кадри'!E29+'[37]І Кадри'!E29+'[38]І Кадри'!E29</f>
        <v>17</v>
      </c>
      <c r="F29" s="208">
        <f>'[1]І Кадри'!F29+'[2]І Кадри'!F29+'[3]І Кадри'!F29+'[32]І Кадри'!F29+'[4]І Кадри'!F29+'[5]І Кадри'!F29+'[6]І Кадри'!F29+'[7]І Кадри'!F29+'[8]І Кадри'!F29+'[9]І Кадри'!F29+'[10]І Кадри'!F29+'[11]І Кадри'!F29+'[12]І Кадри'!F29+'[13]І Кадри'!F29+'[14]І Кадри'!F29+'[15]І Кадри'!F29+'[16]І Кадри'!F29+'[17]І Кадри'!F29+'[18]І Кадри'!F29+'[19]І Кадри'!F29+'[20]І Кадри'!F29+'[21]І Кадри'!F29+'[22]І Кадри'!F29+'[23]І Кадри'!F29+'[24]І Кадри'!F29+'[25]І Кадри'!F29+'[26]І Кадри'!F29+'[27]І Кадри'!F29+'[28]І Кадри'!F29+'[29]І Кадри'!F29+'[30]І Кадри'!F29+'[31]І Кадри'!F29+'[33]І Кадри'!F29+'[34]І Кадри'!F29+'[35]І Кадри'!F29+'[36]І Кадри'!F29+'[37]І Кадри'!F29+'[38]І Кадри'!F29</f>
        <v>6</v>
      </c>
      <c r="G29" s="208">
        <f>'[1]І Кадри'!G29+'[2]І Кадри'!G29+'[3]І Кадри'!G29+'[32]І Кадри'!G29+'[4]І Кадри'!G29+'[5]І Кадри'!G29+'[6]І Кадри'!G29+'[7]І Кадри'!G29+'[8]І Кадри'!G29+'[9]І Кадри'!G29+'[10]І Кадри'!G29+'[11]І Кадри'!G29+'[12]І Кадри'!G29+'[13]І Кадри'!G29+'[14]І Кадри'!G29+'[15]І Кадри'!G29+'[16]І Кадри'!G29+'[17]І Кадри'!G29+'[18]І Кадри'!G29+'[19]І Кадри'!G29+'[20]І Кадри'!G29+'[21]І Кадри'!G29+'[22]І Кадри'!G29+'[23]І Кадри'!G29+'[24]І Кадри'!G29+'[25]І Кадри'!G29+'[26]І Кадри'!G29+'[27]І Кадри'!G29+'[28]І Кадри'!G29+'[29]І Кадри'!G29+'[30]І Кадри'!G29+'[31]І Кадри'!G29+'[33]І Кадри'!G29+'[34]І Кадри'!G29+'[35]І Кадри'!G29+'[36]І Кадри'!G29+'[37]І Кадри'!G29+'[38]І Кадри'!G29</f>
        <v>13</v>
      </c>
      <c r="H29" s="8"/>
      <c r="I29" s="8"/>
    </row>
    <row r="30" spans="1:9" ht="24" customHeight="1">
      <c r="A30" s="80"/>
      <c r="B30" s="288" t="s">
        <v>95</v>
      </c>
      <c r="C30" s="289"/>
      <c r="D30" s="64" t="s">
        <v>27</v>
      </c>
      <c r="E30" s="208">
        <v>403</v>
      </c>
      <c r="F30" s="208">
        <f>'[1]І Кадри'!F30+'[2]І Кадри'!F30+'[3]І Кадри'!F30+'[32]І Кадри'!F30+'[4]І Кадри'!F30+'[5]І Кадри'!F30+'[6]І Кадри'!F30+'[7]І Кадри'!F30+'[8]І Кадри'!F30+'[9]І Кадри'!F30+'[10]І Кадри'!F30+'[11]І Кадри'!F30+'[12]І Кадри'!F30+'[13]І Кадри'!F30+'[14]І Кадри'!F30+'[15]І Кадри'!F30+'[16]І Кадри'!F30+'[17]І Кадри'!F30+'[18]І Кадри'!F30+'[19]І Кадри'!F30+'[20]І Кадри'!F30+'[21]І Кадри'!F30+'[22]І Кадри'!F30+'[23]І Кадри'!F30+'[24]І Кадри'!F30+'[25]І Кадри'!F30+'[26]І Кадри'!F30+'[27]І Кадри'!F30+'[28]І Кадри'!F30+'[29]І Кадри'!F30+'[30]І Кадри'!F30+'[31]І Кадри'!F30+'[33]І Кадри'!F30+'[34]І Кадри'!F30+'[35]І Кадри'!F30+'[36]І Кадри'!F30+'[37]І Кадри'!F30+'[38]І Кадри'!F30</f>
        <v>66</v>
      </c>
      <c r="G30" s="208">
        <f>'[1]І Кадри'!G30+'[2]І Кадри'!G30+'[3]І Кадри'!G30+'[32]І Кадри'!G30+'[4]І Кадри'!G30+'[5]І Кадри'!G30+'[6]І Кадри'!G30+'[7]І Кадри'!G30+'[8]І Кадри'!G30+'[9]І Кадри'!G30+'[10]І Кадри'!G30+'[11]І Кадри'!G30+'[12]І Кадри'!G30+'[13]І Кадри'!G30+'[14]І Кадри'!G30+'[15]І Кадри'!G30+'[16]І Кадри'!G30+'[17]І Кадри'!G30+'[18]І Кадри'!G30+'[19]І Кадри'!G30+'[20]І Кадри'!G30+'[21]І Кадри'!G30+'[22]І Кадри'!G30+'[23]І Кадри'!G30+'[24]І Кадри'!G30+'[25]І Кадри'!G30+'[26]І Кадри'!G30+'[27]І Кадри'!G30+'[28]І Кадри'!G30+'[29]І Кадри'!G30+'[30]І Кадри'!G30+'[31]І Кадри'!G30+'[33]І Кадри'!G30+'[34]І Кадри'!G30+'[35]І Кадри'!G30+'[36]І Кадри'!G30+'[37]І Кадри'!G30+'[38]І Кадри'!G30</f>
        <v>312</v>
      </c>
      <c r="H30" s="8"/>
      <c r="I30" s="8"/>
    </row>
    <row r="31" spans="1:9" ht="38.25" customHeight="1">
      <c r="A31" s="87"/>
      <c r="B31" s="103"/>
      <c r="C31" s="74" t="s">
        <v>123</v>
      </c>
      <c r="D31" s="104" t="s">
        <v>104</v>
      </c>
      <c r="E31" s="209">
        <f>'[1]І Кадри'!E31+'[2]І Кадри'!E31+'[3]І Кадри'!E31+'[32]І Кадри'!E31+'[4]І Кадри'!E31+'[5]І Кадри'!E31+'[6]І Кадри'!E31+'[7]І Кадри'!E31+'[8]І Кадри'!E31+'[9]І Кадри'!E31+'[10]І Кадри'!E31+'[11]І Кадри'!E31+'[12]І Кадри'!E31+'[13]І Кадри'!E31+'[14]І Кадри'!E31+'[15]І Кадри'!E31+'[16]І Кадри'!E31+'[17]І Кадри'!E31+'[18]І Кадри'!E31+'[19]І Кадри'!E31+'[20]І Кадри'!E31+'[21]І Кадри'!E31+'[22]І Кадри'!E31+'[23]І Кадри'!E31+'[24]І Кадри'!E31+'[25]І Кадри'!E31+'[26]І Кадри'!E31+'[27]І Кадри'!E31+'[28]І Кадри'!E31+'[29]І Кадри'!E31+'[30]І Кадри'!E31+'[31]І Кадри'!E31+'[33]І Кадри'!E31+'[34]І Кадри'!E31+'[35]І Кадри'!E31+'[36]І Кадри'!E31+'[37]І Кадри'!E31+'[38]І Кадри'!E31</f>
        <v>0</v>
      </c>
      <c r="F31" s="209">
        <f>'[1]І Кадри'!F31+'[2]І Кадри'!F31+'[3]І Кадри'!F31+'[32]І Кадри'!F31+'[4]І Кадри'!F31+'[5]І Кадри'!F31+'[6]І Кадри'!F31+'[7]І Кадри'!F31+'[8]І Кадри'!F31+'[9]І Кадри'!F31+'[10]І Кадри'!F31+'[11]І Кадри'!F31+'[12]І Кадри'!F31+'[13]І Кадри'!F31+'[14]І Кадри'!F31+'[15]І Кадри'!F31+'[16]І Кадри'!F31+'[17]І Кадри'!F31+'[18]І Кадри'!F31+'[19]І Кадри'!F31+'[20]І Кадри'!F31+'[21]І Кадри'!F31+'[22]І Кадри'!F31+'[23]І Кадри'!F31+'[24]І Кадри'!F31+'[25]І Кадри'!F31+'[26]І Кадри'!F31+'[27]І Кадри'!F31+'[28]І Кадри'!F31+'[29]І Кадри'!F31+'[30]І Кадри'!F31+'[31]І Кадри'!F31+'[33]І Кадри'!F31+'[34]І Кадри'!F31+'[35]І Кадри'!F31+'[36]І Кадри'!F31+'[37]І Кадри'!F31+'[38]І Кадри'!F31</f>
        <v>0</v>
      </c>
      <c r="G31" s="209">
        <f>'[1]І Кадри'!G31+'[2]І Кадри'!G31+'[3]І Кадри'!G31+'[32]І Кадри'!G31+'[4]І Кадри'!G31+'[5]І Кадри'!G31+'[6]І Кадри'!G31+'[7]І Кадри'!G31+'[8]І Кадри'!G31+'[9]І Кадри'!G31+'[10]І Кадри'!G31+'[11]І Кадри'!G31+'[12]І Кадри'!G31+'[13]І Кадри'!G31+'[14]І Кадри'!G31+'[15]І Кадри'!G31+'[16]І Кадри'!G31+'[17]І Кадри'!G31+'[18]І Кадри'!G31+'[19]І Кадри'!G31+'[20]І Кадри'!G31+'[21]І Кадри'!G31+'[22]І Кадри'!G31+'[23]І Кадри'!G31+'[24]І Кадри'!G31+'[25]І Кадри'!G31+'[26]І Кадри'!G31+'[27]І Кадри'!G31+'[28]І Кадри'!G31+'[29]І Кадри'!G31+'[30]І Кадри'!G31+'[31]І Кадри'!G31+'[33]І Кадри'!G31+'[34]І Кадри'!G31+'[35]І Кадри'!G31+'[36]І Кадри'!G31+'[37]І Кадри'!G31+'[38]І Кадри'!G31</f>
        <v>0</v>
      </c>
      <c r="H31" s="8"/>
      <c r="I31" s="8"/>
    </row>
    <row r="32" spans="1:9" ht="27" customHeight="1">
      <c r="A32" s="79"/>
      <c r="B32" s="97"/>
      <c r="C32" s="98" t="s">
        <v>124</v>
      </c>
      <c r="D32" s="64" t="s">
        <v>105</v>
      </c>
      <c r="E32" s="209">
        <f>'[1]І Кадри'!E32+'[2]І Кадри'!E32+'[3]І Кадри'!E32+'[32]І Кадри'!E32+'[4]І Кадри'!E32+'[5]І Кадри'!E32+'[6]І Кадри'!E32+'[7]І Кадри'!E32+'[8]І Кадри'!E32+'[9]І Кадри'!E32+'[10]І Кадри'!E32+'[11]І Кадри'!E32+'[12]І Кадри'!E32+'[13]І Кадри'!E32+'[14]І Кадри'!E32+'[15]І Кадри'!E32+'[16]І Кадри'!E32+'[17]І Кадри'!E32+'[18]І Кадри'!E32+'[19]І Кадри'!E32+'[20]І Кадри'!E32+'[21]І Кадри'!E32+'[22]І Кадри'!E32+'[23]І Кадри'!E32+'[24]І Кадри'!E32+'[25]І Кадри'!E32+'[26]І Кадри'!E32+'[27]І Кадри'!E32+'[28]І Кадри'!E32+'[29]І Кадри'!E32+'[30]І Кадри'!E32+'[31]І Кадри'!E32+'[33]І Кадри'!E32+'[34]І Кадри'!E32+'[35]І Кадри'!E32+'[36]І Кадри'!E32+'[37]І Кадри'!E32+'[38]І Кадри'!E32</f>
        <v>0</v>
      </c>
      <c r="F32" s="209">
        <f>'[1]І Кадри'!F32+'[2]І Кадри'!F32+'[3]І Кадри'!F32+'[32]І Кадри'!F32+'[4]І Кадри'!F32+'[5]І Кадри'!F32+'[6]І Кадри'!F32+'[7]І Кадри'!F32+'[8]І Кадри'!F32+'[9]І Кадри'!F32+'[10]І Кадри'!F32+'[11]І Кадри'!F32+'[12]І Кадри'!F32+'[13]І Кадри'!F32+'[14]І Кадри'!F32+'[15]І Кадри'!F32+'[16]І Кадри'!F32+'[17]І Кадри'!F32+'[18]І Кадри'!F32+'[19]І Кадри'!F32+'[20]І Кадри'!F32+'[21]І Кадри'!F32+'[22]І Кадри'!F32+'[23]І Кадри'!F32+'[24]І Кадри'!F32+'[25]І Кадри'!F32+'[26]І Кадри'!F32+'[27]І Кадри'!F32+'[28]І Кадри'!F32+'[29]І Кадри'!F32+'[30]І Кадри'!F32+'[31]І Кадри'!F32+'[33]І Кадри'!F32+'[34]І Кадри'!F32+'[35]І Кадри'!F32+'[36]І Кадри'!F32+'[37]І Кадри'!F32+'[38]І Кадри'!F32</f>
        <v>0</v>
      </c>
      <c r="G32" s="209">
        <f>'[1]І Кадри'!G32+'[2]І Кадри'!G32+'[3]І Кадри'!G32+'[32]І Кадри'!G32+'[4]І Кадри'!G32+'[5]І Кадри'!G32+'[6]І Кадри'!G32+'[7]І Кадри'!G32+'[8]І Кадри'!G32+'[9]І Кадри'!G32+'[10]І Кадри'!G32+'[11]І Кадри'!G32+'[12]І Кадри'!G32+'[13]І Кадри'!G32+'[14]І Кадри'!G32+'[15]І Кадри'!G32+'[16]І Кадри'!G32+'[17]І Кадри'!G32+'[18]І Кадри'!G32+'[19]І Кадри'!G32+'[20]І Кадри'!G32+'[21]І Кадри'!G32+'[22]І Кадри'!G32+'[23]І Кадри'!G32+'[24]І Кадри'!G32+'[25]І Кадри'!G32+'[26]І Кадри'!G32+'[27]І Кадри'!G32+'[28]І Кадри'!G32+'[29]І Кадри'!G32+'[30]І Кадри'!G32+'[31]І Кадри'!G32+'[33]І Кадри'!G32+'[34]І Кадри'!G32+'[35]І Кадри'!G32+'[36]І Кадри'!G32+'[37]І Кадри'!G32+'[38]І Кадри'!G32</f>
        <v>0</v>
      </c>
      <c r="H32" s="8"/>
      <c r="I32" s="8"/>
    </row>
    <row r="33" spans="1:9" ht="16.5" customHeight="1">
      <c r="A33" s="80"/>
      <c r="B33" s="288" t="s">
        <v>96</v>
      </c>
      <c r="C33" s="289"/>
      <c r="D33" s="86">
        <v>14</v>
      </c>
      <c r="E33" s="208"/>
      <c r="F33" s="208"/>
      <c r="G33" s="208"/>
      <c r="H33" s="8"/>
      <c r="I33" s="8"/>
    </row>
    <row r="34" spans="1:9" ht="39" customHeight="1">
      <c r="A34" s="80"/>
      <c r="B34" s="88"/>
      <c r="C34" s="99" t="s">
        <v>154</v>
      </c>
      <c r="D34" s="64" t="s">
        <v>163</v>
      </c>
      <c r="E34" s="209">
        <f>'[1]І Кадри'!E34+'[2]І Кадри'!E34+'[3]І Кадри'!E34+'[32]І Кадри'!E34+'[4]І Кадри'!E34+'[5]І Кадри'!E34+'[6]І Кадри'!E34+'[7]І Кадри'!E34+'[8]І Кадри'!E34+'[9]І Кадри'!E34+'[10]І Кадри'!E34+'[11]І Кадри'!E34+'[12]І Кадри'!E34+'[13]І Кадри'!E34+'[14]І Кадри'!E34+'[15]І Кадри'!E34+'[16]І Кадри'!E34+'[17]І Кадри'!E34+'[18]І Кадри'!E34+'[19]І Кадри'!E34+'[20]І Кадри'!E34+'[21]І Кадри'!E34+'[22]І Кадри'!E34+'[23]І Кадри'!E34+'[24]І Кадри'!E34+'[25]І Кадри'!E34+'[26]І Кадри'!E34+'[27]І Кадри'!E34+'[28]І Кадри'!E34+'[29]І Кадри'!E34+'[30]І Кадри'!E34+'[31]І Кадри'!E34+'[33]І Кадри'!E34+'[34]І Кадри'!E34+'[35]І Кадри'!E34+'[36]І Кадри'!E34+'[37]І Кадри'!E34+'[38]І Кадри'!E34</f>
        <v>0</v>
      </c>
      <c r="F34" s="209">
        <f>'[1]І Кадри'!F34+'[2]І Кадри'!F34+'[3]І Кадри'!F34+'[32]І Кадри'!F34+'[4]І Кадри'!F34+'[5]І Кадри'!F34+'[6]І Кадри'!F34+'[7]І Кадри'!F34+'[8]І Кадри'!F34+'[9]І Кадри'!F34+'[10]І Кадри'!F34+'[11]І Кадри'!F34+'[12]І Кадри'!F34+'[13]І Кадри'!F34+'[14]І Кадри'!F34+'[15]І Кадри'!F34+'[16]І Кадри'!F34+'[17]І Кадри'!F34+'[18]І Кадри'!F34+'[19]І Кадри'!F34+'[20]І Кадри'!F34+'[21]І Кадри'!F34+'[22]І Кадри'!F34+'[23]І Кадри'!F34+'[24]І Кадри'!F34+'[25]І Кадри'!F34+'[26]І Кадри'!F34+'[27]І Кадри'!F34+'[28]І Кадри'!F34+'[29]І Кадри'!F34+'[30]І Кадри'!F34+'[31]І Кадри'!F34+'[33]І Кадри'!F34+'[34]І Кадри'!F34+'[35]І Кадри'!F34+'[36]І Кадри'!F34+'[37]І Кадри'!F34+'[38]І Кадри'!F34</f>
        <v>0</v>
      </c>
      <c r="G34" s="209">
        <f>'[1]І Кадри'!G34+'[2]І Кадри'!G34+'[3]І Кадри'!G34+'[32]І Кадри'!G34+'[4]І Кадри'!G34+'[5]І Кадри'!G34+'[6]І Кадри'!G34+'[7]І Кадри'!G34+'[8]І Кадри'!G34+'[9]І Кадри'!G34+'[10]І Кадри'!G34+'[11]І Кадри'!G34+'[12]І Кадри'!G34+'[13]І Кадри'!G34+'[14]І Кадри'!G34+'[15]І Кадри'!G34+'[16]І Кадри'!G34+'[17]І Кадри'!G34+'[18]І Кадри'!G34+'[19]І Кадри'!G34+'[20]І Кадри'!G34+'[21]І Кадри'!G34+'[22]І Кадри'!G34+'[23]І Кадри'!G34+'[24]І Кадри'!G34+'[25]І Кадри'!G34+'[26]І Кадри'!G34+'[27]І Кадри'!G34+'[28]І Кадри'!G34+'[29]І Кадри'!G34+'[30]І Кадри'!G34+'[31]І Кадри'!G34+'[33]І Кадри'!G34+'[34]І Кадри'!G34+'[35]І Кадри'!G34+'[36]І Кадри'!G34+'[37]І Кадри'!G34+'[38]І Кадри'!G34</f>
        <v>0</v>
      </c>
      <c r="H34" s="8"/>
      <c r="I34" s="8"/>
    </row>
    <row r="35" spans="1:9" ht="25.5" customHeight="1">
      <c r="A35" s="80"/>
      <c r="B35" s="88"/>
      <c r="C35" s="99" t="s">
        <v>155</v>
      </c>
      <c r="D35" s="64" t="s">
        <v>164</v>
      </c>
      <c r="E35" s="209">
        <f>'[1]І Кадри'!E35+'[2]І Кадри'!E35+'[3]І Кадри'!E35+'[32]І Кадри'!E35+'[4]І Кадри'!E35+'[5]І Кадри'!E35+'[6]І Кадри'!E35+'[7]І Кадри'!E35+'[8]І Кадри'!E35+'[9]І Кадри'!E35+'[10]І Кадри'!E35+'[11]І Кадри'!E35+'[12]І Кадри'!E35+'[13]І Кадри'!E35+'[14]І Кадри'!E35+'[15]І Кадри'!E35+'[16]І Кадри'!E35+'[17]І Кадри'!E35+'[18]І Кадри'!E35+'[19]І Кадри'!E35+'[20]І Кадри'!E35+'[21]І Кадри'!E35+'[22]І Кадри'!E35+'[23]І Кадри'!E35+'[24]І Кадри'!E35+'[25]І Кадри'!E35+'[26]І Кадри'!E35+'[27]І Кадри'!E35+'[28]І Кадри'!E35+'[29]І Кадри'!E35+'[30]І Кадри'!E35+'[31]І Кадри'!E35+'[33]І Кадри'!E35+'[34]І Кадри'!E35+'[35]І Кадри'!E35+'[36]І Кадри'!E35+'[37]І Кадри'!E35+'[38]І Кадри'!E35</f>
        <v>0</v>
      </c>
      <c r="F35" s="209">
        <f>'[1]І Кадри'!F35+'[2]І Кадри'!F35+'[3]І Кадри'!F35+'[32]І Кадри'!F35+'[4]І Кадри'!F35+'[5]І Кадри'!F35+'[6]І Кадри'!F35+'[7]І Кадри'!F35+'[8]І Кадри'!F35+'[9]І Кадри'!F35+'[10]І Кадри'!F35+'[11]І Кадри'!F35+'[12]І Кадри'!F35+'[13]І Кадри'!F35+'[14]І Кадри'!F35+'[15]І Кадри'!F35+'[16]І Кадри'!F35+'[17]І Кадри'!F35+'[18]І Кадри'!F35+'[19]І Кадри'!F35+'[20]І Кадри'!F35+'[21]І Кадри'!F35+'[22]І Кадри'!F35+'[23]І Кадри'!F35+'[24]І Кадри'!F35+'[25]І Кадри'!F35+'[26]І Кадри'!F35+'[27]І Кадри'!F35+'[28]І Кадри'!F35+'[29]І Кадри'!F35+'[30]І Кадри'!F35+'[31]І Кадри'!F35+'[33]І Кадри'!F35+'[34]І Кадри'!F35+'[35]І Кадри'!F35+'[36]І Кадри'!F35+'[37]І Кадри'!F35+'[38]І Кадри'!F35</f>
        <v>0</v>
      </c>
      <c r="G35" s="209">
        <f>'[1]І Кадри'!G35+'[2]І Кадри'!G35+'[3]І Кадри'!G35+'[32]І Кадри'!G35+'[4]І Кадри'!G35+'[5]І Кадри'!G35+'[6]І Кадри'!G35+'[7]І Кадри'!G35+'[8]І Кадри'!G35+'[9]І Кадри'!G35+'[10]І Кадри'!G35+'[11]І Кадри'!G35+'[12]І Кадри'!G35+'[13]І Кадри'!G35+'[14]І Кадри'!G35+'[15]І Кадри'!G35+'[16]І Кадри'!G35+'[17]І Кадри'!G35+'[18]І Кадри'!G35+'[19]І Кадри'!G35+'[20]І Кадри'!G35+'[21]І Кадри'!G35+'[22]І Кадри'!G35+'[23]І Кадри'!G35+'[24]І Кадри'!G35+'[25]І Кадри'!G35+'[26]І Кадри'!G35+'[27]І Кадри'!G35+'[28]І Кадри'!G35+'[29]І Кадри'!G35+'[30]І Кадри'!G35+'[31]І Кадри'!G35+'[33]І Кадри'!G35+'[34]І Кадри'!G35+'[35]І Кадри'!G35+'[36]І Кадри'!G35+'[37]І Кадри'!G35+'[38]І Кадри'!G35</f>
        <v>0</v>
      </c>
      <c r="H35" s="8"/>
      <c r="I35" s="8"/>
    </row>
    <row r="36" spans="1:9" ht="26.25" customHeight="1">
      <c r="A36" s="80"/>
      <c r="B36" s="88"/>
      <c r="C36" s="99" t="s">
        <v>156</v>
      </c>
      <c r="D36" s="64" t="s">
        <v>165</v>
      </c>
      <c r="E36" s="209">
        <f>'[1]І Кадри'!E36+'[2]І Кадри'!E36+'[3]І Кадри'!E36+'[32]І Кадри'!E36+'[4]І Кадри'!E36+'[5]І Кадри'!E36+'[6]І Кадри'!E36+'[7]І Кадри'!E36+'[8]І Кадри'!E36+'[9]І Кадри'!E36+'[10]І Кадри'!E36+'[11]І Кадри'!E36+'[12]І Кадри'!E36+'[13]І Кадри'!E36+'[14]І Кадри'!E36+'[15]І Кадри'!E36+'[16]І Кадри'!E36+'[17]І Кадри'!E36+'[18]І Кадри'!E36+'[19]І Кадри'!E36+'[20]І Кадри'!E36+'[21]І Кадри'!E36+'[22]І Кадри'!E36+'[23]І Кадри'!E36+'[24]І Кадри'!E36+'[25]І Кадри'!E36+'[26]І Кадри'!E36+'[27]І Кадри'!E36+'[28]І Кадри'!E36+'[29]І Кадри'!E36+'[30]І Кадри'!E36+'[31]І Кадри'!E36+'[33]І Кадри'!E36+'[34]І Кадри'!E36+'[35]І Кадри'!E36+'[36]І Кадри'!E36+'[37]І Кадри'!E36+'[38]І Кадри'!E36</f>
        <v>0</v>
      </c>
      <c r="F36" s="209">
        <f>'[1]І Кадри'!F36+'[2]І Кадри'!F36+'[3]І Кадри'!F36+'[32]І Кадри'!F36+'[4]І Кадри'!F36+'[5]І Кадри'!F36+'[6]І Кадри'!F36+'[7]І Кадри'!F36+'[8]І Кадри'!F36+'[9]І Кадри'!F36+'[10]І Кадри'!F36+'[11]І Кадри'!F36+'[12]І Кадри'!F36+'[13]І Кадри'!F36+'[14]І Кадри'!F36+'[15]І Кадри'!F36+'[16]І Кадри'!F36+'[17]І Кадри'!F36+'[18]І Кадри'!F36+'[19]І Кадри'!F36+'[20]І Кадри'!F36+'[21]І Кадри'!F36+'[22]І Кадри'!F36+'[23]І Кадри'!F36+'[24]І Кадри'!F36+'[25]І Кадри'!F36+'[26]І Кадри'!F36+'[27]І Кадри'!F36+'[28]І Кадри'!F36+'[29]І Кадри'!F36+'[30]І Кадри'!F36+'[31]І Кадри'!F36+'[33]І Кадри'!F36+'[34]І Кадри'!F36+'[35]І Кадри'!F36+'[36]І Кадри'!F36+'[37]І Кадри'!F36+'[38]І Кадри'!F36</f>
        <v>0</v>
      </c>
      <c r="G36" s="209">
        <f>'[1]І Кадри'!G36+'[2]І Кадри'!G36+'[3]І Кадри'!G36+'[32]І Кадри'!G36+'[4]І Кадри'!G36+'[5]І Кадри'!G36+'[6]І Кадри'!G36+'[7]І Кадри'!G36+'[8]І Кадри'!G36+'[9]І Кадри'!G36+'[10]І Кадри'!G36+'[11]І Кадри'!G36+'[12]І Кадри'!G36+'[13]І Кадри'!G36+'[14]І Кадри'!G36+'[15]І Кадри'!G36+'[16]І Кадри'!G36+'[17]І Кадри'!G36+'[18]І Кадри'!G36+'[19]І Кадри'!G36+'[20]І Кадри'!G36+'[21]І Кадри'!G36+'[22]І Кадри'!G36+'[23]І Кадри'!G36+'[24]І Кадри'!G36+'[25]І Кадри'!G36+'[26]І Кадри'!G36+'[27]І Кадри'!G36+'[28]І Кадри'!G36+'[29]І Кадри'!G36+'[30]І Кадри'!G36+'[31]І Кадри'!G36+'[33]І Кадри'!G36+'[34]І Кадри'!G36+'[35]І Кадри'!G36+'[36]І Кадри'!G36+'[37]І Кадри'!G36+'[38]І Кадри'!G36</f>
        <v>0</v>
      </c>
      <c r="H36" s="8"/>
      <c r="I36" s="8"/>
    </row>
    <row r="37" spans="1:9" ht="25.5" customHeight="1">
      <c r="A37" s="87"/>
      <c r="B37" s="288" t="s">
        <v>166</v>
      </c>
      <c r="C37" s="289"/>
      <c r="D37" s="89">
        <v>15</v>
      </c>
      <c r="E37" s="208">
        <f>'[1]І Кадри'!E37+'[2]І Кадри'!E37+'[3]І Кадри'!E37+'[32]І Кадри'!E37+'[4]І Кадри'!E37+'[5]І Кадри'!E37+'[6]І Кадри'!E37+'[7]І Кадри'!E37+'[8]І Кадри'!E37+'[9]І Кадри'!E37+'[10]І Кадри'!E37+'[11]І Кадри'!E37+'[12]І Кадри'!E37+'[13]І Кадри'!E37+'[14]І Кадри'!E37+'[15]І Кадри'!E37+'[16]І Кадри'!E37+'[17]І Кадри'!E37+'[18]І Кадри'!E37+'[19]І Кадри'!E37+'[20]І Кадри'!E37+'[21]І Кадри'!E37+'[22]І Кадри'!E37+'[23]І Кадри'!E37+'[24]І Кадри'!E37+'[25]І Кадри'!E37+'[26]І Кадри'!E37+'[27]І Кадри'!E37+'[28]І Кадри'!E37+'[29]І Кадри'!E37+'[30]І Кадри'!E37+'[31]І Кадри'!E37+'[33]І Кадри'!E37+'[34]І Кадри'!E37+'[35]І Кадри'!E37+'[36]І Кадри'!E37+'[37]І Кадри'!E37+'[38]І Кадри'!E37</f>
        <v>1</v>
      </c>
      <c r="F37" s="208">
        <f>'[1]І Кадри'!F37+'[2]І Кадри'!F37+'[3]І Кадри'!F37+'[32]І Кадри'!F37+'[4]І Кадри'!F37+'[5]І Кадри'!F37+'[6]І Кадри'!F37+'[7]І Кадри'!F37+'[8]І Кадри'!F37+'[9]І Кадри'!F37+'[10]І Кадри'!F37+'[11]І Кадри'!F37+'[12]І Кадри'!F37+'[13]І Кадри'!F37+'[14]І Кадри'!F37+'[15]І Кадри'!F37+'[16]І Кадри'!F37+'[17]І Кадри'!F37+'[18]І Кадри'!F37+'[19]І Кадри'!F37+'[20]І Кадри'!F37+'[21]І Кадри'!F37+'[22]І Кадри'!F37+'[23]І Кадри'!F37+'[24]І Кадри'!F37+'[25]І Кадри'!F37+'[26]І Кадри'!F37+'[27]І Кадри'!F37+'[28]І Кадри'!F37+'[29]І Кадри'!F37+'[30]І Кадри'!F37+'[31]І Кадри'!F37+'[33]І Кадри'!F37+'[34]І Кадри'!F37+'[35]І Кадри'!F37+'[36]І Кадри'!F37+'[37]І Кадри'!F37+'[38]І Кадри'!F37</f>
        <v>0</v>
      </c>
      <c r="G37" s="208">
        <f>'[1]І Кадри'!G37+'[2]І Кадри'!G37+'[3]І Кадри'!G37+'[32]І Кадри'!G37+'[4]І Кадри'!G37+'[5]І Кадри'!G37+'[6]І Кадри'!G37+'[7]І Кадри'!G37+'[8]І Кадри'!G37+'[9]І Кадри'!G37+'[10]І Кадри'!G37+'[11]І Кадри'!G37+'[12]І Кадри'!G37+'[13]І Кадри'!G37+'[14]І Кадри'!G37+'[15]І Кадри'!G37+'[16]І Кадри'!G37+'[17]І Кадри'!G37+'[18]І Кадри'!G37+'[19]І Кадри'!G37+'[20]І Кадри'!G37+'[21]І Кадри'!G37+'[22]І Кадри'!G37+'[23]І Кадри'!G37+'[24]І Кадри'!G37+'[25]І Кадри'!G37+'[26]І Кадри'!G37+'[27]І Кадри'!G37+'[28]І Кадри'!G37+'[29]І Кадри'!G37+'[30]І Кадри'!G37+'[31]І Кадри'!G37+'[33]І Кадри'!G37+'[34]І Кадри'!G37+'[35]І Кадри'!G37+'[36]І Кадри'!G37+'[37]І Кадри'!G37+'[38]І Кадри'!G37</f>
        <v>1</v>
      </c>
      <c r="H37" s="8"/>
      <c r="I37" s="8"/>
    </row>
    <row r="38" spans="1:9" ht="15.75" customHeight="1">
      <c r="A38" s="87"/>
      <c r="B38" s="288" t="s">
        <v>99</v>
      </c>
      <c r="C38" s="289"/>
      <c r="D38" s="90">
        <v>16</v>
      </c>
      <c r="E38" s="208">
        <f>'[1]І Кадри'!E38+'[2]І Кадри'!E38+'[3]І Кадри'!E38+'[32]І Кадри'!E38+'[4]І Кадри'!E38+'[5]І Кадри'!E38+'[6]І Кадри'!E38+'[7]І Кадри'!E38+'[8]І Кадри'!E38+'[9]І Кадри'!E38+'[10]І Кадри'!E38+'[11]І Кадри'!E38+'[12]І Кадри'!E38+'[13]І Кадри'!E38+'[14]І Кадри'!E38+'[15]І Кадри'!E38+'[16]І Кадри'!E38+'[17]І Кадри'!E38+'[18]І Кадри'!E38+'[19]І Кадри'!E38+'[20]І Кадри'!E38+'[21]І Кадри'!E38+'[22]І Кадри'!E38+'[23]І Кадри'!E38+'[24]І Кадри'!E38+'[25]І Кадри'!E38+'[26]І Кадри'!E38+'[27]І Кадри'!E38+'[28]І Кадри'!E38+'[29]І Кадри'!E38+'[30]І Кадри'!E38+'[31]І Кадри'!E38+'[33]І Кадри'!E38+'[34]І Кадри'!E38+'[35]І Кадри'!E38+'[36]І Кадри'!E38+'[37]І Кадри'!E38+'[38]І Кадри'!E38</f>
        <v>1</v>
      </c>
      <c r="F38" s="208">
        <f>'[1]І Кадри'!F38+'[2]І Кадри'!F38+'[3]І Кадри'!F38+'[32]І Кадри'!F38+'[4]І Кадри'!F38+'[5]І Кадри'!F38+'[6]І Кадри'!F38+'[7]І Кадри'!F38+'[8]І Кадри'!F38+'[9]І Кадри'!F38+'[10]І Кадри'!F38+'[11]І Кадри'!F38+'[12]І Кадри'!F38+'[13]І Кадри'!F38+'[14]І Кадри'!F38+'[15]І Кадри'!F38+'[16]І Кадри'!F38+'[17]І Кадри'!F38+'[18]І Кадри'!F38+'[19]І Кадри'!F38+'[20]І Кадри'!F38+'[21]І Кадри'!F38+'[22]І Кадри'!F38+'[23]І Кадри'!F38+'[24]І Кадри'!F38+'[25]І Кадри'!F38+'[26]І Кадри'!F38+'[27]І Кадри'!F38+'[28]І Кадри'!F38+'[29]І Кадри'!F38+'[30]І Кадри'!F38+'[31]І Кадри'!F38+'[33]І Кадри'!F38+'[34]І Кадри'!F38+'[35]І Кадри'!F38+'[36]І Кадри'!F38+'[37]І Кадри'!F38+'[38]І Кадри'!F38</f>
        <v>0</v>
      </c>
      <c r="G38" s="208">
        <f>'[1]І Кадри'!G38+'[2]І Кадри'!G38+'[3]І Кадри'!G38+'[32]І Кадри'!G38+'[4]І Кадри'!G38+'[5]І Кадри'!G38+'[6]І Кадри'!G38+'[7]І Кадри'!G38+'[8]І Кадри'!G38+'[9]І Кадри'!G38+'[10]І Кадри'!G38+'[11]І Кадри'!G38+'[12]І Кадри'!G38+'[13]І Кадри'!G38+'[14]І Кадри'!G38+'[15]І Кадри'!G38+'[16]І Кадри'!G38+'[17]І Кадри'!G38+'[18]І Кадри'!G38+'[19]І Кадри'!G38+'[20]І Кадри'!G38+'[21]І Кадри'!G38+'[22]І Кадри'!G38+'[23]І Кадри'!G38+'[24]І Кадри'!G38+'[25]І Кадри'!G38+'[26]І Кадри'!G38+'[27]І Кадри'!G38+'[28]І Кадри'!G38+'[29]І Кадри'!G38+'[30]І Кадри'!G38+'[31]І Кадри'!G38+'[33]І Кадри'!G38+'[34]І Кадри'!G38+'[35]І Кадри'!G38+'[36]І Кадри'!G38+'[37]І Кадри'!G38+'[38]І Кадри'!G38</f>
        <v>1</v>
      </c>
      <c r="H38" s="8"/>
      <c r="I38" s="8"/>
    </row>
    <row r="39" spans="1:7" ht="16.5" customHeight="1">
      <c r="A39" s="91"/>
      <c r="B39" s="286" t="s">
        <v>125</v>
      </c>
      <c r="C39" s="287"/>
      <c r="D39" s="85">
        <v>17</v>
      </c>
      <c r="E39" s="208">
        <f>'[1]І Кадри'!E39+'[2]І Кадри'!E39+'[3]І Кадри'!E39+'[32]І Кадри'!E39+'[4]І Кадри'!E39+'[5]І Кадри'!E39+'[6]І Кадри'!E39+'[7]І Кадри'!E39+'[8]І Кадри'!E39+'[9]І Кадри'!E39+'[10]І Кадри'!E39+'[11]І Кадри'!E39+'[12]І Кадри'!E39+'[13]І Кадри'!E39+'[14]І Кадри'!E39+'[15]І Кадри'!E39+'[16]І Кадри'!E39+'[17]І Кадри'!E39+'[18]І Кадри'!E39+'[19]І Кадри'!E39+'[20]І Кадри'!E39+'[21]І Кадри'!E39+'[22]І Кадри'!E39+'[23]І Кадри'!E39+'[24]І Кадри'!E39+'[25]І Кадри'!E39+'[26]І Кадри'!E39+'[27]І Кадри'!E39+'[28]І Кадри'!E39+'[29]І Кадри'!E39+'[30]І Кадри'!E39+'[31]І Кадри'!E39+'[33]І Кадри'!E39+'[34]І Кадри'!E39+'[35]І Кадри'!E39+'[36]І Кадри'!E39+'[37]І Кадри'!E39+'[38]І Кадри'!E39</f>
        <v>49</v>
      </c>
      <c r="F39" s="208">
        <f>'[1]І Кадри'!F39+'[2]І Кадри'!F39+'[3]І Кадри'!F39+'[32]І Кадри'!F39+'[4]І Кадри'!F39+'[5]І Кадри'!F39+'[6]І Кадри'!F39+'[7]І Кадри'!F39+'[8]І Кадри'!F39+'[9]І Кадри'!F39+'[10]І Кадри'!F39+'[11]І Кадри'!F39+'[12]І Кадри'!F39+'[13]І Кадри'!F39+'[14]І Кадри'!F39+'[15]І Кадри'!F39+'[16]І Кадри'!F39+'[17]І Кадри'!F39+'[18]І Кадри'!F39+'[19]І Кадри'!F39+'[20]І Кадри'!F39+'[21]І Кадри'!F39+'[22]І Кадри'!F39+'[23]І Кадри'!F39+'[24]І Кадри'!F39+'[25]І Кадри'!F39+'[26]І Кадри'!F39+'[27]І Кадри'!F39+'[28]І Кадри'!F39+'[29]І Кадри'!F39+'[30]І Кадри'!F39+'[31]І Кадри'!F39+'[33]І Кадри'!F39+'[34]І Кадри'!F39+'[35]І Кадри'!F39+'[36]І Кадри'!F39+'[37]І Кадри'!F39+'[38]І Кадри'!F39</f>
        <v>28</v>
      </c>
      <c r="G39" s="208">
        <f>'[1]І Кадри'!G39+'[2]І Кадри'!G39+'[3]І Кадри'!G39+'[32]І Кадри'!G39+'[4]І Кадри'!G39+'[5]І Кадри'!G39+'[6]І Кадри'!G39+'[7]І Кадри'!G39+'[8]І Кадри'!G39+'[9]І Кадри'!G39+'[10]І Кадри'!G39+'[11]І Кадри'!G39+'[12]І Кадри'!G39+'[13]І Кадри'!G39+'[14]І Кадри'!G39+'[15]І Кадри'!G39+'[16]І Кадри'!G39+'[17]І Кадри'!G39+'[18]І Кадри'!G39+'[19]І Кадри'!G39+'[20]І Кадри'!G39+'[21]І Кадри'!G39+'[22]І Кадри'!G39+'[23]І Кадри'!G39+'[24]І Кадри'!G39+'[25]І Кадри'!G39+'[26]І Кадри'!G39+'[27]І Кадри'!G39+'[28]І Кадри'!G39+'[29]І Кадри'!G39+'[30]І Кадри'!G39+'[31]І Кадри'!G39+'[33]І Кадри'!G39+'[34]І Кадри'!G39+'[35]І Кадри'!G39+'[36]І Кадри'!G39+'[37]І Кадри'!G39+'[38]І Кадри'!G39</f>
        <v>9</v>
      </c>
    </row>
    <row r="40" spans="3:7" ht="12.75">
      <c r="C40" s="8"/>
      <c r="E40" s="8"/>
      <c r="F40" s="8"/>
      <c r="G40" s="8"/>
    </row>
    <row r="41" spans="3:7" ht="12.75">
      <c r="C41" s="8"/>
      <c r="E41" s="8"/>
      <c r="F41" s="8"/>
      <c r="G41" s="8"/>
    </row>
    <row r="42" spans="3:7" ht="12.75">
      <c r="C42" s="8"/>
      <c r="E42" s="8"/>
      <c r="F42" s="8"/>
      <c r="G42" s="8"/>
    </row>
    <row r="43" spans="3:7" ht="12.75">
      <c r="C43" s="8"/>
      <c r="E43" s="8"/>
      <c r="F43" s="8"/>
      <c r="G43" s="8"/>
    </row>
    <row r="44" spans="3:7" ht="12.75">
      <c r="C44" s="8"/>
      <c r="E44" s="8"/>
      <c r="F44" s="8"/>
      <c r="G44" s="8"/>
    </row>
    <row r="45" spans="3:7" ht="12.75">
      <c r="C45" s="8"/>
      <c r="E45" s="8"/>
      <c r="F45" s="8"/>
      <c r="G45" s="8"/>
    </row>
    <row r="46" spans="3:7" ht="12.75">
      <c r="C46" s="8"/>
      <c r="E46" s="8"/>
      <c r="F46" s="8"/>
      <c r="G46" s="8"/>
    </row>
    <row r="47" spans="3:7" ht="12.75">
      <c r="C47" s="8"/>
      <c r="E47" s="8"/>
      <c r="F47" s="8"/>
      <c r="G47" s="8"/>
    </row>
    <row r="48" spans="3:7" ht="12.75">
      <c r="C48" s="8"/>
      <c r="E48" s="8"/>
      <c r="F48" s="8"/>
      <c r="G48" s="8"/>
    </row>
    <row r="49" spans="3:7" ht="12.75">
      <c r="C49" s="8"/>
      <c r="E49" s="8"/>
      <c r="F49" s="8"/>
      <c r="G49" s="8"/>
    </row>
    <row r="50" spans="3:7" ht="12.75">
      <c r="C50" s="8"/>
      <c r="E50" s="8"/>
      <c r="F50" s="8"/>
      <c r="G50" s="8"/>
    </row>
    <row r="51" spans="3:7" ht="12.75">
      <c r="C51" s="8"/>
      <c r="E51" s="8"/>
      <c r="F51" s="8"/>
      <c r="G51" s="8"/>
    </row>
    <row r="52" spans="3:7" ht="12.75">
      <c r="C52" s="8"/>
      <c r="E52" s="8"/>
      <c r="F52" s="8"/>
      <c r="G52" s="8"/>
    </row>
    <row r="53" spans="3:7" ht="12.75">
      <c r="C53" s="8"/>
      <c r="E53" s="8"/>
      <c r="F53" s="8"/>
      <c r="G53" s="8"/>
    </row>
    <row r="54" spans="3:7" ht="12.75">
      <c r="C54" s="8"/>
      <c r="E54" s="8"/>
      <c r="F54" s="8"/>
      <c r="G54" s="8"/>
    </row>
    <row r="55" spans="3:7" ht="12.75">
      <c r="C55" s="8"/>
      <c r="E55" s="8"/>
      <c r="F55" s="8"/>
      <c r="G55" s="8"/>
    </row>
    <row r="56" spans="3:7" ht="12.75">
      <c r="C56" s="8"/>
      <c r="E56" s="8"/>
      <c r="F56" s="8"/>
      <c r="G56" s="8"/>
    </row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</sheetData>
  <sheetProtection/>
  <mergeCells count="25">
    <mergeCell ref="A1:G1"/>
    <mergeCell ref="A8:C8"/>
    <mergeCell ref="A9:C9"/>
    <mergeCell ref="A2:G2"/>
    <mergeCell ref="A6:C7"/>
    <mergeCell ref="D6:D7"/>
    <mergeCell ref="E6:E7"/>
    <mergeCell ref="A4:G4"/>
    <mergeCell ref="B14:C14"/>
    <mergeCell ref="B16:C16"/>
    <mergeCell ref="F6:G6"/>
    <mergeCell ref="B29:C29"/>
    <mergeCell ref="B10:C10"/>
    <mergeCell ref="B11:C11"/>
    <mergeCell ref="B12:C12"/>
    <mergeCell ref="B13:C13"/>
    <mergeCell ref="B17:C17"/>
    <mergeCell ref="B18:C18"/>
    <mergeCell ref="B39:C39"/>
    <mergeCell ref="B22:C22"/>
    <mergeCell ref="B28:C28"/>
    <mergeCell ref="B30:C30"/>
    <mergeCell ref="B33:C33"/>
    <mergeCell ref="B37:C37"/>
    <mergeCell ref="B38:C38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7">
      <selection activeCell="J11" sqref="J11"/>
    </sheetView>
  </sheetViews>
  <sheetFormatPr defaultColWidth="8.875" defaultRowHeight="12.75"/>
  <cols>
    <col min="1" max="1" width="4.625" style="17" customWidth="1"/>
    <col min="2" max="2" width="34.125" style="17" customWidth="1"/>
    <col min="3" max="3" width="4.25390625" style="17" customWidth="1"/>
    <col min="4" max="4" width="9.25390625" style="17" customWidth="1"/>
    <col min="5" max="5" width="6.25390625" style="17" customWidth="1"/>
    <col min="6" max="6" width="9.375" style="17" bestFit="1" customWidth="1"/>
    <col min="7" max="7" width="9.125" style="17" customWidth="1"/>
    <col min="8" max="8" width="6.75390625" style="17" bestFit="1" customWidth="1"/>
    <col min="9" max="10" width="5.125" style="17" bestFit="1" customWidth="1"/>
    <col min="11" max="11" width="9.375" style="17" bestFit="1" customWidth="1"/>
    <col min="12" max="12" width="4.00390625" style="17" customWidth="1"/>
    <col min="13" max="13" width="7.125" style="17" customWidth="1"/>
    <col min="14" max="24" width="4.00390625" style="17" customWidth="1"/>
    <col min="25" max="16384" width="8.875" style="17" customWidth="1"/>
  </cols>
  <sheetData>
    <row r="1" spans="1:11" ht="10.5" customHeight="1">
      <c r="A1" s="312">
        <v>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s="12" customFormat="1" ht="14.25" customHeight="1">
      <c r="A2" s="307" t="s">
        <v>151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s="12" customFormat="1" ht="14.25" customHeight="1">
      <c r="A3" s="306" t="s">
        <v>186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s="12" customFormat="1" ht="12" customHeight="1">
      <c r="A4" s="13"/>
      <c r="B4" s="13"/>
      <c r="C4" s="13"/>
      <c r="D4" s="13"/>
      <c r="E4" s="13"/>
      <c r="F4" s="13"/>
      <c r="G4" s="13"/>
      <c r="H4" s="13"/>
      <c r="I4" s="319" t="s">
        <v>41</v>
      </c>
      <c r="J4" s="319"/>
      <c r="K4" s="319"/>
    </row>
    <row r="5" spans="1:10" s="12" customFormat="1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s="14" customFormat="1" ht="15.75" customHeight="1">
      <c r="A6" s="322" t="s">
        <v>184</v>
      </c>
      <c r="B6" s="322"/>
      <c r="C6" s="323" t="s">
        <v>0</v>
      </c>
      <c r="D6" s="324" t="s">
        <v>195</v>
      </c>
      <c r="E6" s="331" t="s">
        <v>185</v>
      </c>
      <c r="F6" s="332"/>
      <c r="G6" s="332"/>
      <c r="H6" s="333"/>
      <c r="I6" s="313" t="s">
        <v>107</v>
      </c>
      <c r="J6" s="313"/>
      <c r="K6" s="314"/>
    </row>
    <row r="7" spans="1:11" s="14" customFormat="1" ht="15.75" customHeight="1">
      <c r="A7" s="322"/>
      <c r="B7" s="322"/>
      <c r="C7" s="323"/>
      <c r="D7" s="324"/>
      <c r="E7" s="334"/>
      <c r="F7" s="335"/>
      <c r="G7" s="335"/>
      <c r="H7" s="336"/>
      <c r="I7" s="315"/>
      <c r="J7" s="315"/>
      <c r="K7" s="316"/>
    </row>
    <row r="8" spans="1:11" s="14" customFormat="1" ht="108" customHeight="1">
      <c r="A8" s="322"/>
      <c r="B8" s="322"/>
      <c r="C8" s="323"/>
      <c r="D8" s="322"/>
      <c r="E8" s="58" t="s">
        <v>55</v>
      </c>
      <c r="F8" s="58" t="s">
        <v>40</v>
      </c>
      <c r="G8" s="58" t="s">
        <v>43</v>
      </c>
      <c r="H8" s="59" t="s">
        <v>139</v>
      </c>
      <c r="I8" s="45" t="s">
        <v>167</v>
      </c>
      <c r="J8" s="46" t="s">
        <v>42</v>
      </c>
      <c r="K8" s="45" t="s">
        <v>157</v>
      </c>
    </row>
    <row r="9" spans="1:19" s="15" customFormat="1" ht="12" customHeight="1">
      <c r="A9" s="308" t="s">
        <v>100</v>
      </c>
      <c r="B9" s="309"/>
      <c r="C9" s="36" t="s">
        <v>101</v>
      </c>
      <c r="D9" s="36" t="s">
        <v>12</v>
      </c>
      <c r="E9" s="42" t="s">
        <v>13</v>
      </c>
      <c r="F9" s="36" t="s">
        <v>16</v>
      </c>
      <c r="G9" s="36" t="s">
        <v>17</v>
      </c>
      <c r="H9" s="36" t="s">
        <v>20</v>
      </c>
      <c r="I9" s="36" t="s">
        <v>18</v>
      </c>
      <c r="J9" s="42" t="s">
        <v>21</v>
      </c>
      <c r="K9" s="36" t="s">
        <v>22</v>
      </c>
      <c r="L9" s="72">
        <f>D10-(D11+D12+D13+D14+D21+D23+D31+D32+D33+D34+D35+D36+D40+D41+D42+D43+D45+D46)</f>
        <v>0</v>
      </c>
      <c r="M9" s="72">
        <f aca="true" t="shared" si="0" ref="M9:S9">E10-(E11+E12+E13+E14+E21+E23+E31+E32+E33+E34+E35+E36+E40+E41+E42+E43+E45+E46)</f>
        <v>0</v>
      </c>
      <c r="N9" s="72">
        <f>F10-(F11+F12+F13+F14+F21+F23+F31+F32+F33+F34+F35+F36+F40+F41+F42+F43+F45+F46)</f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</row>
    <row r="10" spans="1:30" s="16" customFormat="1" ht="15" customHeight="1">
      <c r="A10" s="310" t="s">
        <v>70</v>
      </c>
      <c r="B10" s="311"/>
      <c r="C10" s="105" t="s">
        <v>12</v>
      </c>
      <c r="D10" s="212">
        <v>2883</v>
      </c>
      <c r="E10" s="210">
        <v>1796</v>
      </c>
      <c r="F10" s="212">
        <v>83</v>
      </c>
      <c r="G10" s="212">
        <v>73</v>
      </c>
      <c r="H10" s="212">
        <v>931</v>
      </c>
      <c r="I10" s="210">
        <v>86</v>
      </c>
      <c r="J10" s="212">
        <f>'[1]ІІ Споруди'!J10+'[2]ІІ Споруди'!J10+'[3]ІІ Споруди'!J10+'[32]ІІ Споруди'!J10+'[4]ІІ Споруди'!J10+'[5]ІІ Споруди'!J10+'[6]ІІ Споруди'!J10+'[7]ІІ Споруди'!J10+'[8]ІІ Споруди'!J10+'[9]ІІ Споруди'!J10+'[10]ІІ Споруди'!J10+'[11]ІІ Споруди'!J10+'[12]ІІ Споруди'!J10+'[13]ІІ Споруди'!J10+'[14]ІІ Споруди'!J10+'[15]ІІ Споруди'!J10+'[16]ІІ Споруди'!J10+'[17]ІІ Споруди'!J10+'[18]ІІ Споруди'!J10+'[19]ІІ Споруди'!J10+'[20]ІІ Споруди'!J10+'[21]ІІ Споруди'!J10+'[22]ІІ Споруди'!J10+'[23]ІІ Споруди'!J10+'[24]ІІ Споруди'!J10+'[25]ІІ Споруди'!J10+'[26]ІІ Споруди'!J10+'[27]ІІ Споруди'!J10+'[28]ІІ Споруди'!J10+'[29]ІІ Споруди'!J10+'[30]ІІ Споруди'!J10+'[31]ІІ Споруди'!J10+'[33]ІІ Споруди'!J10+'[34]ІІ Споруди'!J10+'[35]ІІ Споруди'!J10+'[36]ІІ Споруди'!J10+'[37]ІІ Споруди'!J10+'[38]ІІ Споруди'!J10</f>
        <v>88</v>
      </c>
      <c r="K10" s="212">
        <v>119</v>
      </c>
      <c r="L10" s="72">
        <f>D10-SUM(E10:H10)</f>
        <v>0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12" ht="21.75" customHeight="1">
      <c r="A11" s="320" t="s">
        <v>144</v>
      </c>
      <c r="B11" s="344"/>
      <c r="C11" s="36" t="s">
        <v>13</v>
      </c>
      <c r="D11" s="212">
        <v>26</v>
      </c>
      <c r="E11" s="212"/>
      <c r="F11" s="212">
        <f>'[1]ІІ Споруди'!F11+'[2]ІІ Споруди'!F11+'[3]ІІ Споруди'!F11+'[32]ІІ Споруди'!F11+'[4]ІІ Споруди'!F11+'[5]ІІ Споруди'!F11+'[6]ІІ Споруди'!F11+'[7]ІІ Споруди'!F11+'[8]ІІ Споруди'!F11+'[9]ІІ Споруди'!F11+'[10]ІІ Споруди'!F11+'[11]ІІ Споруди'!F11+'[12]ІІ Споруди'!F11+'[13]ІІ Споруди'!F11+'[14]ІІ Споруди'!F11+'[15]ІІ Споруди'!F11+'[16]ІІ Споруди'!F11+'[17]ІІ Споруди'!F11+'[18]ІІ Споруди'!F11+'[19]ІІ Споруди'!F11+'[20]ІІ Споруди'!F11+'[21]ІІ Споруди'!F11+'[22]ІІ Споруди'!F11+'[23]ІІ Споруди'!F11+'[24]ІІ Споруди'!F11+'[25]ІІ Споруди'!F11+'[26]ІІ Споруди'!F11+'[27]ІІ Споруди'!F11+'[28]ІІ Споруди'!F11+'[29]ІІ Споруди'!F11+'[30]ІІ Споруди'!F11+'[31]ІІ Споруди'!F11+'[33]ІІ Споруди'!F11+'[34]ІІ Споруди'!F11+'[35]ІІ Споруди'!F11+'[36]ІІ Споруди'!F11+'[37]ІІ Споруди'!F11+'[38]ІІ Споруди'!F11</f>
        <v>8</v>
      </c>
      <c r="G11" s="212">
        <v>4</v>
      </c>
      <c r="H11" s="212">
        <v>14</v>
      </c>
      <c r="I11" s="212">
        <v>12</v>
      </c>
      <c r="J11" s="212">
        <f>'[1]ІІ Споруди'!J11+'[2]ІІ Споруди'!J11+'[3]ІІ Споруди'!J11+'[32]ІІ Споруди'!J11+'[4]ІІ Споруди'!J11+'[5]ІІ Споруди'!J11+'[6]ІІ Споруди'!J11+'[7]ІІ Споруди'!J11+'[8]ІІ Споруди'!J11+'[9]ІІ Споруди'!J11+'[10]ІІ Споруди'!J11+'[11]ІІ Споруди'!J11+'[12]ІІ Споруди'!J11+'[13]ІІ Споруди'!J11+'[14]ІІ Споруди'!J11+'[15]ІІ Споруди'!J11+'[16]ІІ Споруди'!J11+'[17]ІІ Споруди'!J11+'[18]ІІ Споруди'!J11+'[19]ІІ Споруди'!J11+'[20]ІІ Споруди'!J11+'[21]ІІ Споруди'!J11+'[22]ІІ Споруди'!J11+'[23]ІІ Споруди'!J11+'[24]ІІ Споруди'!J11+'[25]ІІ Споруди'!J11+'[26]ІІ Споруди'!J11+'[27]ІІ Споруди'!J11+'[28]ІІ Споруди'!J11+'[29]ІІ Споруди'!J11+'[30]ІІ Споруди'!J11+'[31]ІІ Споруди'!J11+'[33]ІІ Споруди'!J11+'[34]ІІ Споруди'!J11+'[35]ІІ Споруди'!J11+'[36]ІІ Споруди'!J11+'[37]ІІ Споруди'!J11+'[38]ІІ Споруди'!J11</f>
        <v>1</v>
      </c>
      <c r="K11" s="212">
        <v>20</v>
      </c>
      <c r="L11" s="72">
        <f aca="true" t="shared" si="1" ref="L11:L47">D11-SUM(E11:H11)</f>
        <v>0</v>
      </c>
    </row>
    <row r="12" spans="1:12" ht="21.75" customHeight="1">
      <c r="A12" s="337" t="s">
        <v>145</v>
      </c>
      <c r="B12" s="338"/>
      <c r="C12" s="36" t="s">
        <v>16</v>
      </c>
      <c r="D12" s="212">
        <v>6</v>
      </c>
      <c r="E12" s="212">
        <v>4</v>
      </c>
      <c r="F12" s="212">
        <v>1</v>
      </c>
      <c r="G12" s="212">
        <f>'[1]ІІ Споруди'!G12+'[2]ІІ Споруди'!G12+'[3]ІІ Споруди'!G12+'[32]ІІ Споруди'!G12+'[4]ІІ Споруди'!G12+'[5]ІІ Споруди'!G12+'[6]ІІ Споруди'!G12+'[7]ІІ Споруди'!G12+'[8]ІІ Споруди'!G12+'[9]ІІ Споруди'!G12+'[10]ІІ Споруди'!G12+'[11]ІІ Споруди'!G12+'[12]ІІ Споруди'!G12+'[13]ІІ Споруди'!G12+'[14]ІІ Споруди'!G12+'[15]ІІ Споруди'!G12+'[16]ІІ Споруди'!G12+'[17]ІІ Споруди'!G12+'[18]ІІ Споруди'!G12+'[19]ІІ Споруди'!G12+'[20]ІІ Споруди'!G12+'[21]ІІ Споруди'!G12+'[22]ІІ Споруди'!G12+'[23]ІІ Споруди'!G12+'[24]ІІ Споруди'!G12+'[25]ІІ Споруди'!G12+'[26]ІІ Споруди'!G12+'[27]ІІ Споруди'!G12+'[28]ІІ Споруди'!G12+'[29]ІІ Споруди'!G12+'[30]ІІ Споруди'!G12+'[31]ІІ Споруди'!G12+'[33]ІІ Споруди'!G12+'[34]ІІ Споруди'!G12+'[35]ІІ Споруди'!G12+'[36]ІІ Споруди'!G12+'[37]ІІ Споруди'!G12+'[38]ІІ Споруди'!G12</f>
        <v>0</v>
      </c>
      <c r="H12" s="212">
        <v>1</v>
      </c>
      <c r="I12" s="212">
        <f>'[1]ІІ Споруди'!I12+'[2]ІІ Споруди'!I12+'[3]ІІ Споруди'!I12+'[32]ІІ Споруди'!I12+'[4]ІІ Споруди'!I12+'[5]ІІ Споруди'!I12+'[6]ІІ Споруди'!I12+'[7]ІІ Споруди'!I12+'[8]ІІ Споруди'!I12+'[9]ІІ Споруди'!I12+'[10]ІІ Споруди'!I12+'[11]ІІ Споруди'!I12+'[12]ІІ Споруди'!I12+'[13]ІІ Споруди'!I12+'[14]ІІ Споруди'!I12+'[15]ІІ Споруди'!I12+'[16]ІІ Споруди'!I12+'[17]ІІ Споруди'!I12+'[18]ІІ Споруди'!I12+'[19]ІІ Споруди'!I12+'[20]ІІ Споруди'!I12+'[21]ІІ Споруди'!I12+'[22]ІІ Споруди'!I12+'[23]ІІ Споруди'!I12+'[24]ІІ Споруди'!I12+'[25]ІІ Споруди'!I12+'[26]ІІ Споруди'!I12+'[27]ІІ Споруди'!I12+'[28]ІІ Споруди'!I12+'[29]ІІ Споруди'!I12+'[30]ІІ Споруди'!I12+'[31]ІІ Споруди'!I12+'[33]ІІ Споруди'!I12+'[34]ІІ Споруди'!I12+'[35]ІІ Споруди'!I12+'[36]ІІ Споруди'!I12+'[37]ІІ Споруди'!I12+'[38]ІІ Споруди'!I12</f>
        <v>0</v>
      </c>
      <c r="J12" s="212">
        <f>'[1]ІІ Споруди'!J12+'[2]ІІ Споруди'!J12+'[3]ІІ Споруди'!J12+'[32]ІІ Споруди'!J12+'[4]ІІ Споруди'!J12+'[5]ІІ Споруди'!J12+'[6]ІІ Споруди'!J12+'[7]ІІ Споруди'!J12+'[8]ІІ Споруди'!J12+'[9]ІІ Споруди'!J12+'[10]ІІ Споруди'!J12+'[11]ІІ Споруди'!J12+'[12]ІІ Споруди'!J12+'[13]ІІ Споруди'!J12+'[14]ІІ Споруди'!J12+'[15]ІІ Споруди'!J12+'[16]ІІ Споруди'!J12+'[17]ІІ Споруди'!J12+'[18]ІІ Споруди'!J12+'[19]ІІ Споруди'!J12+'[20]ІІ Споруди'!J12+'[21]ІІ Споруди'!J12+'[22]ІІ Споруди'!J12+'[23]ІІ Споруди'!J12+'[24]ІІ Споруди'!J12+'[25]ІІ Споруди'!J12+'[26]ІІ Споруди'!J12+'[27]ІІ Споруди'!J12+'[28]ІІ Споруди'!J12+'[29]ІІ Споруди'!J12+'[30]ІІ Споруди'!J12+'[31]ІІ Споруди'!J12+'[33]ІІ Споруди'!J12+'[34]ІІ Споруди'!J12+'[35]ІІ Споруди'!J12+'[36]ІІ Споруди'!J12+'[37]ІІ Споруди'!J12+'[38]ІІ Споруди'!J12</f>
        <v>0</v>
      </c>
      <c r="K12" s="212">
        <f>'[1]ІІ Споруди'!K12+'[2]ІІ Споруди'!K12+'[3]ІІ Споруди'!K12+'[32]ІІ Споруди'!K12+'[4]ІІ Споруди'!K12+'[5]ІІ Споруди'!K12+'[6]ІІ Споруди'!K12+'[7]ІІ Споруди'!K12+'[8]ІІ Споруди'!K12+'[9]ІІ Споруди'!K12+'[10]ІІ Споруди'!K12+'[11]ІІ Споруди'!K12+'[12]ІІ Споруди'!K12+'[13]ІІ Споруди'!K12+'[14]ІІ Споруди'!K12+'[15]ІІ Споруди'!K12+'[16]ІІ Споруди'!K12+'[17]ІІ Споруди'!K12+'[18]ІІ Споруди'!K12+'[19]ІІ Споруди'!K12+'[20]ІІ Споруди'!K12+'[21]ІІ Споруди'!K12+'[22]ІІ Споруди'!K12+'[23]ІІ Споруди'!K12+'[24]ІІ Споруди'!K12+'[25]ІІ Споруди'!K12+'[26]ІІ Споруди'!K12+'[27]ІІ Споруди'!K12+'[28]ІІ Споруди'!K12+'[29]ІІ Споруди'!K12+'[30]ІІ Споруди'!K12+'[31]ІІ Споруди'!K12+'[33]ІІ Споруди'!K12+'[34]ІІ Споруди'!K12+'[35]ІІ Споруди'!K12+'[36]ІІ Споруди'!K12+'[37]ІІ Споруди'!K12+'[38]ІІ Споруди'!K12</f>
        <v>0</v>
      </c>
      <c r="L12" s="72">
        <f t="shared" si="1"/>
        <v>0</v>
      </c>
    </row>
    <row r="13" spans="1:12" ht="14.25" customHeight="1">
      <c r="A13" s="320" t="s">
        <v>148</v>
      </c>
      <c r="B13" s="321"/>
      <c r="C13" s="36" t="s">
        <v>17</v>
      </c>
      <c r="D13" s="213">
        <f>'[1]ІІ Споруди'!D13+'[2]ІІ Споруди'!D13+'[3]ІІ Споруди'!D13+'[32]ІІ Споруди'!D13+'[4]ІІ Споруди'!D13+'[5]ІІ Споруди'!D13+'[6]ІІ Споруди'!D13+'[7]ІІ Споруди'!D13+'[8]ІІ Споруди'!D13+'[9]ІІ Споруди'!D13+'[10]ІІ Споруди'!D13+'[11]ІІ Споруди'!D13+'[12]ІІ Споруди'!D13+'[13]ІІ Споруди'!D13+'[14]ІІ Споруди'!D13+'[15]ІІ Споруди'!D13+'[16]ІІ Споруди'!D13+'[17]ІІ Споруди'!D13+'[18]ІІ Споруди'!D13+'[19]ІІ Споруди'!D13+'[20]ІІ Споруди'!D13+'[21]ІІ Споруди'!D13+'[22]ІІ Споруди'!D13+'[23]ІІ Споруди'!D13+'[24]ІІ Споруди'!D13+'[25]ІІ Споруди'!D13+'[26]ІІ Споруди'!D13+'[27]ІІ Споруди'!D13+'[28]ІІ Споруди'!D13+'[29]ІІ Споруди'!D13+'[30]ІІ Споруди'!D13+'[31]ІІ Споруди'!D13+'[33]ІІ Споруди'!D13+'[34]ІІ Споруди'!D13+'[35]ІІ Споруди'!D13+'[36]ІІ Споруди'!D13+'[37]ІІ Споруди'!D13+'[38]ІІ Споруди'!D13</f>
        <v>0</v>
      </c>
      <c r="E13" s="213">
        <f>'[1]ІІ Споруди'!E13+'[2]ІІ Споруди'!E13+'[3]ІІ Споруди'!E13+'[32]ІІ Споруди'!E13+'[4]ІІ Споруди'!E13+'[5]ІІ Споруди'!E13+'[6]ІІ Споруди'!E13+'[7]ІІ Споруди'!E13+'[8]ІІ Споруди'!E13+'[9]ІІ Споруди'!E13+'[10]ІІ Споруди'!E13+'[11]ІІ Споруди'!E13+'[12]ІІ Споруди'!E13+'[13]ІІ Споруди'!E13+'[14]ІІ Споруди'!E13+'[15]ІІ Споруди'!E13+'[16]ІІ Споруди'!E13+'[17]ІІ Споруди'!E13+'[18]ІІ Споруди'!E13+'[19]ІІ Споруди'!E13+'[20]ІІ Споруди'!E13+'[21]ІІ Споруди'!E13+'[22]ІІ Споруди'!E13+'[23]ІІ Споруди'!E13+'[24]ІІ Споруди'!E13+'[25]ІІ Споруди'!E13+'[26]ІІ Споруди'!E13+'[27]ІІ Споруди'!E13+'[28]ІІ Споруди'!E13+'[29]ІІ Споруди'!E13+'[30]ІІ Споруди'!E13+'[31]ІІ Споруди'!E13+'[33]ІІ Споруди'!E13+'[34]ІІ Споруди'!E13+'[35]ІІ Споруди'!E13+'[36]ІІ Споруди'!E13+'[37]ІІ Споруди'!E13+'[38]ІІ Споруди'!E13</f>
        <v>0</v>
      </c>
      <c r="F13" s="213">
        <f>'[1]ІІ Споруди'!F13+'[2]ІІ Споруди'!F13+'[3]ІІ Споруди'!F13+'[32]ІІ Споруди'!F13+'[4]ІІ Споруди'!F13+'[5]ІІ Споруди'!F13+'[6]ІІ Споруди'!F13+'[7]ІІ Споруди'!F13+'[8]ІІ Споруди'!F13+'[9]ІІ Споруди'!F13+'[10]ІІ Споруди'!F13+'[11]ІІ Споруди'!F13+'[12]ІІ Споруди'!F13+'[13]ІІ Споруди'!F13+'[14]ІІ Споруди'!F13+'[15]ІІ Споруди'!F13+'[16]ІІ Споруди'!F13+'[17]ІІ Споруди'!F13+'[18]ІІ Споруди'!F13+'[19]ІІ Споруди'!F13+'[20]ІІ Споруди'!F13+'[21]ІІ Споруди'!F13+'[22]ІІ Споруди'!F13+'[23]ІІ Споруди'!F13+'[24]ІІ Споруди'!F13+'[25]ІІ Споруди'!F13+'[26]ІІ Споруди'!F13+'[27]ІІ Споруди'!F13+'[28]ІІ Споруди'!F13+'[29]ІІ Споруди'!F13+'[30]ІІ Споруди'!F13+'[31]ІІ Споруди'!F13+'[33]ІІ Споруди'!F13+'[34]ІІ Споруди'!F13+'[35]ІІ Споруди'!F13+'[36]ІІ Споруди'!F13+'[37]ІІ Споруди'!F13+'[38]ІІ Споруди'!F13</f>
        <v>0</v>
      </c>
      <c r="G13" s="213">
        <f>'[1]ІІ Споруди'!G13+'[2]ІІ Споруди'!G13+'[3]ІІ Споруди'!G13+'[32]ІІ Споруди'!G13+'[4]ІІ Споруди'!G13+'[5]ІІ Споруди'!G13+'[6]ІІ Споруди'!G13+'[7]ІІ Споруди'!G13+'[8]ІІ Споруди'!G13+'[9]ІІ Споруди'!G13+'[10]ІІ Споруди'!G13+'[11]ІІ Споруди'!G13+'[12]ІІ Споруди'!G13+'[13]ІІ Споруди'!G13+'[14]ІІ Споруди'!G13+'[15]ІІ Споруди'!G13+'[16]ІІ Споруди'!G13+'[17]ІІ Споруди'!G13+'[18]ІІ Споруди'!G13+'[19]ІІ Споруди'!G13+'[20]ІІ Споруди'!G13+'[21]ІІ Споруди'!G13+'[22]ІІ Споруди'!G13+'[23]ІІ Споруди'!G13+'[24]ІІ Споруди'!G13+'[25]ІІ Споруди'!G13+'[26]ІІ Споруди'!G13+'[27]ІІ Споруди'!G13+'[28]ІІ Споруди'!G13+'[29]ІІ Споруди'!G13+'[30]ІІ Споруди'!G13+'[31]ІІ Споруди'!G13+'[33]ІІ Споруди'!G13+'[34]ІІ Споруди'!G13+'[35]ІІ Споруди'!G13+'[36]ІІ Споруди'!G13+'[37]ІІ Споруди'!G13+'[38]ІІ Споруди'!G13</f>
        <v>0</v>
      </c>
      <c r="H13" s="213">
        <f>'[1]ІІ Споруди'!H13+'[2]ІІ Споруди'!H13+'[3]ІІ Споруди'!H13+'[32]ІІ Споруди'!H13+'[4]ІІ Споруди'!H13+'[5]ІІ Споруди'!H13+'[6]ІІ Споруди'!H13+'[7]ІІ Споруди'!H13+'[8]ІІ Споруди'!H13+'[9]ІІ Споруди'!H13+'[10]ІІ Споруди'!H13+'[11]ІІ Споруди'!H13+'[12]ІІ Споруди'!H13+'[13]ІІ Споруди'!H13+'[14]ІІ Споруди'!H13+'[15]ІІ Споруди'!H13+'[16]ІІ Споруди'!H13+'[17]ІІ Споруди'!H13+'[18]ІІ Споруди'!H13+'[19]ІІ Споруди'!H13+'[20]ІІ Споруди'!H13+'[21]ІІ Споруди'!H13+'[22]ІІ Споруди'!H13+'[23]ІІ Споруди'!H13+'[24]ІІ Споруди'!H13+'[25]ІІ Споруди'!H13+'[26]ІІ Споруди'!H13+'[27]ІІ Споруди'!H13+'[28]ІІ Споруди'!H13+'[29]ІІ Споруди'!H13+'[30]ІІ Споруди'!H13+'[31]ІІ Споруди'!H13+'[33]ІІ Споруди'!H13+'[34]ІІ Споруди'!H13+'[35]ІІ Споруди'!H13+'[36]ІІ Споруди'!H13+'[37]ІІ Споруди'!H13+'[38]ІІ Споруди'!H13</f>
        <v>0</v>
      </c>
      <c r="I13" s="213">
        <f>'[1]ІІ Споруди'!I13+'[2]ІІ Споруди'!I13+'[3]ІІ Споруди'!I13+'[32]ІІ Споруди'!I13+'[4]ІІ Споруди'!I13+'[5]ІІ Споруди'!I13+'[6]ІІ Споруди'!I13+'[7]ІІ Споруди'!I13+'[8]ІІ Споруди'!I13+'[9]ІІ Споруди'!I13+'[10]ІІ Споруди'!I13+'[11]ІІ Споруди'!I13+'[12]ІІ Споруди'!I13+'[13]ІІ Споруди'!I13+'[14]ІІ Споруди'!I13+'[15]ІІ Споруди'!I13+'[16]ІІ Споруди'!I13+'[17]ІІ Споруди'!I13+'[18]ІІ Споруди'!I13+'[19]ІІ Споруди'!I13+'[20]ІІ Споруди'!I13+'[21]ІІ Споруди'!I13+'[22]ІІ Споруди'!I13+'[23]ІІ Споруди'!I13+'[24]ІІ Споруди'!I13+'[25]ІІ Споруди'!I13+'[26]ІІ Споруди'!I13+'[27]ІІ Споруди'!I13+'[28]ІІ Споруди'!I13+'[29]ІІ Споруди'!I13+'[30]ІІ Споруди'!I13+'[31]ІІ Споруди'!I13+'[33]ІІ Споруди'!I13+'[34]ІІ Споруди'!I13+'[35]ІІ Споруди'!I13+'[36]ІІ Споруди'!I13+'[37]ІІ Споруди'!I13+'[38]ІІ Споруди'!I13</f>
        <v>0</v>
      </c>
      <c r="J13" s="213">
        <f>'[1]ІІ Споруди'!J13+'[2]ІІ Споруди'!J13+'[3]ІІ Споруди'!J13+'[32]ІІ Споруди'!J13+'[4]ІІ Споруди'!J13+'[5]ІІ Споруди'!J13+'[6]ІІ Споруди'!J13+'[7]ІІ Споруди'!J13+'[8]ІІ Споруди'!J13+'[9]ІІ Споруди'!J13+'[10]ІІ Споруди'!J13+'[11]ІІ Споруди'!J13+'[12]ІІ Споруди'!J13+'[13]ІІ Споруди'!J13+'[14]ІІ Споруди'!J13+'[15]ІІ Споруди'!J13+'[16]ІІ Споруди'!J13+'[17]ІІ Споруди'!J13+'[18]ІІ Споруди'!J13+'[19]ІІ Споруди'!J13+'[20]ІІ Споруди'!J13+'[21]ІІ Споруди'!J13+'[22]ІІ Споруди'!J13+'[23]ІІ Споруди'!J13+'[24]ІІ Споруди'!J13+'[25]ІІ Споруди'!J13+'[26]ІІ Споруди'!J13+'[27]ІІ Споруди'!J13+'[28]ІІ Споруди'!J13+'[29]ІІ Споруди'!J13+'[30]ІІ Споруди'!J13+'[31]ІІ Споруди'!J13+'[33]ІІ Споруди'!J13+'[34]ІІ Споруди'!J13+'[35]ІІ Споруди'!J13+'[36]ІІ Споруди'!J13+'[37]ІІ Споруди'!J13+'[38]ІІ Споруди'!J13</f>
        <v>0</v>
      </c>
      <c r="K13" s="213">
        <f>'[1]ІІ Споруди'!K13+'[2]ІІ Споруди'!K13+'[3]ІІ Споруди'!K13+'[32]ІІ Споруди'!K13+'[4]ІІ Споруди'!K13+'[5]ІІ Споруди'!K13+'[6]ІІ Споруди'!K13+'[7]ІІ Споруди'!K13+'[8]ІІ Споруди'!K13+'[9]ІІ Споруди'!K13+'[10]ІІ Споруди'!K13+'[11]ІІ Споруди'!K13+'[12]ІІ Споруди'!K13+'[13]ІІ Споруди'!K13+'[14]ІІ Споруди'!K13+'[15]ІІ Споруди'!K13+'[16]ІІ Споруди'!K13+'[17]ІІ Споруди'!K13+'[18]ІІ Споруди'!K13+'[19]ІІ Споруди'!K13+'[20]ІІ Споруди'!K13+'[21]ІІ Споруди'!K13+'[22]ІІ Споруди'!K13+'[23]ІІ Споруди'!K13+'[24]ІІ Споруди'!K13+'[25]ІІ Споруди'!K13+'[26]ІІ Споруди'!K13+'[27]ІІ Споруди'!K13+'[28]ІІ Споруди'!K13+'[29]ІІ Споруди'!K13+'[30]ІІ Споруди'!K13+'[31]ІІ Споруди'!K13+'[33]ІІ Споруди'!K13+'[34]ІІ Споруди'!K13+'[35]ІІ Споруди'!K13+'[36]ІІ Споруди'!K13+'[37]ІІ Споруди'!K13+'[38]ІІ Споруди'!K13</f>
        <v>0</v>
      </c>
      <c r="L13" s="72">
        <f t="shared" si="1"/>
        <v>0</v>
      </c>
    </row>
    <row r="14" spans="1:22" ht="13.5" customHeight="1">
      <c r="A14" s="317" t="s">
        <v>73</v>
      </c>
      <c r="B14" s="318"/>
      <c r="C14" s="105" t="s">
        <v>20</v>
      </c>
      <c r="D14" s="212">
        <v>2039</v>
      </c>
      <c r="E14" s="210">
        <v>1158</v>
      </c>
      <c r="F14" s="212">
        <v>60</v>
      </c>
      <c r="G14" s="212">
        <v>40</v>
      </c>
      <c r="H14" s="212">
        <v>781</v>
      </c>
      <c r="I14" s="210">
        <v>38</v>
      </c>
      <c r="J14" s="212">
        <f>'[1]ІІ Споруди'!J14+'[2]ІІ Споруди'!J14+'[3]ІІ Споруди'!J14+'[32]ІІ Споруди'!J14+'[4]ІІ Споруди'!J14+'[5]ІІ Споруди'!J14+'[6]ІІ Споруди'!J14+'[7]ІІ Споруди'!J14+'[8]ІІ Споруди'!J14+'[9]ІІ Споруди'!J14+'[10]ІІ Споруди'!J14+'[11]ІІ Споруди'!J14+'[12]ІІ Споруди'!J14+'[13]ІІ Споруди'!J14+'[14]ІІ Споруди'!J14+'[15]ІІ Споруди'!J14+'[16]ІІ Споруди'!J14+'[17]ІІ Споруди'!J14+'[18]ІІ Споруди'!J14+'[19]ІІ Споруди'!J14+'[20]ІІ Споруди'!J14+'[21]ІІ Споруди'!J14+'[22]ІІ Споруди'!J14+'[23]ІІ Споруди'!J14+'[24]ІІ Споруди'!J14+'[25]ІІ Споруди'!J14+'[26]ІІ Споруди'!J14+'[27]ІІ Споруди'!J14+'[28]ІІ Споруди'!J14+'[29]ІІ Споруди'!J14+'[30]ІІ Споруди'!J14+'[31]ІІ Споруди'!J14+'[33]ІІ Споруди'!J14+'[34]ІІ Споруди'!J14+'[35]ІІ Споруди'!J14+'[36]ІІ Споруди'!J14+'[37]ІІ Споруди'!J14+'[38]ІІ Споруди'!J14</f>
        <v>57</v>
      </c>
      <c r="K14" s="212">
        <v>7</v>
      </c>
      <c r="L14" s="72">
        <f t="shared" si="1"/>
        <v>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12" ht="34.5" customHeight="1">
      <c r="A15" s="40"/>
      <c r="B15" s="41" t="s">
        <v>141</v>
      </c>
      <c r="C15" s="36" t="s">
        <v>35</v>
      </c>
      <c r="D15" s="213">
        <v>252</v>
      </c>
      <c r="E15" s="213">
        <v>217</v>
      </c>
      <c r="F15" s="213">
        <v>4</v>
      </c>
      <c r="G15" s="213">
        <f>'[1]ІІ Споруди'!G15+'[2]ІІ Споруди'!G15+'[3]ІІ Споруди'!G15+'[32]ІІ Споруди'!G15+'[4]ІІ Споруди'!G15+'[5]ІІ Споруди'!G15+'[6]ІІ Споруди'!G15+'[7]ІІ Споруди'!G15+'[8]ІІ Споруди'!G15+'[9]ІІ Споруди'!G15+'[10]ІІ Споруди'!G15+'[11]ІІ Споруди'!G15+'[12]ІІ Споруди'!G15+'[13]ІІ Споруди'!G15+'[14]ІІ Споруди'!G15+'[15]ІІ Споруди'!G15+'[16]ІІ Споруди'!G15+'[17]ІІ Споруди'!G15+'[18]ІІ Споруди'!G15+'[19]ІІ Споруди'!G15+'[20]ІІ Споруди'!G15+'[21]ІІ Споруди'!G15+'[22]ІІ Споруди'!G15+'[23]ІІ Споруди'!G15+'[24]ІІ Споруди'!G15+'[25]ІІ Споруди'!G15+'[26]ІІ Споруди'!G15+'[27]ІІ Споруди'!G15+'[28]ІІ Споруди'!G15+'[29]ІІ Споруди'!G15+'[30]ІІ Споруди'!G15+'[31]ІІ Споруди'!G15+'[33]ІІ Споруди'!G15+'[34]ІІ Споруди'!G15+'[35]ІІ Споруди'!G15+'[36]ІІ Споруди'!G15+'[37]ІІ Споруди'!G15+'[38]ІІ Споруди'!G15</f>
        <v>9</v>
      </c>
      <c r="H15" s="213">
        <v>22</v>
      </c>
      <c r="I15" s="213">
        <v>22</v>
      </c>
      <c r="J15" s="213">
        <f>'[1]ІІ Споруди'!J15+'[2]ІІ Споруди'!J15+'[3]ІІ Споруди'!J15+'[32]ІІ Споруди'!J15+'[4]ІІ Споруди'!J15+'[5]ІІ Споруди'!J15+'[6]ІІ Споруди'!J15+'[7]ІІ Споруди'!J15+'[8]ІІ Споруди'!J15+'[9]ІІ Споруди'!J15+'[10]ІІ Споруди'!J15+'[11]ІІ Споруди'!J15+'[12]ІІ Споруди'!J15+'[13]ІІ Споруди'!J15+'[14]ІІ Споруди'!J15+'[15]ІІ Споруди'!J15+'[16]ІІ Споруди'!J15+'[17]ІІ Споруди'!J15+'[18]ІІ Споруди'!J15+'[19]ІІ Споруди'!J15+'[20]ІІ Споруди'!J15+'[21]ІІ Споруди'!J15+'[22]ІІ Споруди'!J15+'[23]ІІ Споруди'!J15+'[24]ІІ Споруди'!J15+'[25]ІІ Споруди'!J15+'[26]ІІ Споруди'!J15+'[27]ІІ Споруди'!J15+'[28]ІІ Споруди'!J15+'[29]ІІ Споруди'!J15+'[30]ІІ Споруди'!J15+'[31]ІІ Споруди'!J15+'[33]ІІ Споруди'!J15+'[34]ІІ Споруди'!J15+'[35]ІІ Споруди'!J15+'[36]ІІ Споруди'!J15+'[37]ІІ Споруди'!J15+'[38]ІІ Споруди'!J15</f>
        <v>10</v>
      </c>
      <c r="K15" s="213">
        <f>'[1]ІІ Споруди'!K15+'[2]ІІ Споруди'!K15+'[3]ІІ Споруди'!K15+'[32]ІІ Споруди'!K15+'[4]ІІ Споруди'!K15+'[5]ІІ Споруди'!K15+'[6]ІІ Споруди'!K15+'[7]ІІ Споруди'!K15+'[8]ІІ Споруди'!K15+'[9]ІІ Споруди'!K15+'[10]ІІ Споруди'!K15+'[11]ІІ Споруди'!K15+'[12]ІІ Споруди'!K15+'[13]ІІ Споруди'!K15+'[14]ІІ Споруди'!K15+'[15]ІІ Споруди'!K15+'[16]ІІ Споруди'!K15+'[17]ІІ Споруди'!K15+'[18]ІІ Споруди'!K15+'[19]ІІ Споруди'!K15+'[20]ІІ Споруди'!K15+'[21]ІІ Споруди'!K15+'[22]ІІ Споруди'!K15+'[23]ІІ Споруди'!K15+'[24]ІІ Споруди'!K15+'[25]ІІ Споруди'!K15+'[26]ІІ Споруди'!K15+'[27]ІІ Споруди'!K15+'[28]ІІ Споруди'!K15+'[29]ІІ Споруди'!K15+'[30]ІІ Споруди'!K15+'[31]ІІ Споруди'!K15+'[33]ІІ Споруди'!K15+'[34]ІІ Споруди'!K15+'[35]ІІ Споруди'!K15+'[36]ІІ Споруди'!K15+'[37]ІІ Споруди'!K15+'[38]ІІ Споруди'!K15</f>
        <v>0</v>
      </c>
      <c r="L15" s="72">
        <f t="shared" si="1"/>
        <v>0</v>
      </c>
    </row>
    <row r="16" spans="1:12" ht="24.75" customHeight="1">
      <c r="A16" s="51"/>
      <c r="B16" s="52" t="s">
        <v>142</v>
      </c>
      <c r="C16" s="36" t="s">
        <v>36</v>
      </c>
      <c r="D16" s="213">
        <v>49</v>
      </c>
      <c r="E16" s="213">
        <v>31</v>
      </c>
      <c r="F16" s="213">
        <f>'[1]ІІ Споруди'!F16+'[2]ІІ Споруди'!F16+'[3]ІІ Споруди'!F16+'[32]ІІ Споруди'!F16+'[4]ІІ Споруди'!F16+'[5]ІІ Споруди'!F16+'[6]ІІ Споруди'!F16+'[7]ІІ Споруди'!F16+'[8]ІІ Споруди'!F16+'[9]ІІ Споруди'!F16+'[10]ІІ Споруди'!F16+'[11]ІІ Споруди'!F16+'[12]ІІ Споруди'!F16+'[13]ІІ Споруди'!F16+'[14]ІІ Споруди'!F16+'[15]ІІ Споруди'!F16+'[16]ІІ Споруди'!F16+'[17]ІІ Споруди'!F16+'[18]ІІ Споруди'!F16+'[19]ІІ Споруди'!F16+'[20]ІІ Споруди'!F16+'[21]ІІ Споруди'!F16+'[22]ІІ Споруди'!F16+'[23]ІІ Споруди'!F16+'[24]ІІ Споруди'!F16+'[25]ІІ Споруди'!F16+'[26]ІІ Споруди'!F16+'[27]ІІ Споруди'!F16+'[28]ІІ Споруди'!F16+'[29]ІІ Споруди'!F16+'[30]ІІ Споруди'!F16+'[31]ІІ Споруди'!F16+'[33]ІІ Споруди'!F16+'[34]ІІ Споруди'!F16+'[35]ІІ Споруди'!F16+'[36]ІІ Споруди'!F16+'[37]ІІ Споруди'!F16+'[38]ІІ Споруди'!F16</f>
        <v>6</v>
      </c>
      <c r="G16" s="213">
        <f>'[1]ІІ Споруди'!G16+'[2]ІІ Споруди'!G16+'[3]ІІ Споруди'!G16+'[32]ІІ Споруди'!G16+'[4]ІІ Споруди'!G16+'[5]ІІ Споруди'!G16+'[6]ІІ Споруди'!G16+'[7]ІІ Споруди'!G16+'[8]ІІ Споруди'!G16+'[9]ІІ Споруди'!G16+'[10]ІІ Споруди'!G16+'[11]ІІ Споруди'!G16+'[12]ІІ Споруди'!G16+'[13]ІІ Споруди'!G16+'[14]ІІ Споруди'!G16+'[15]ІІ Споруди'!G16+'[16]ІІ Споруди'!G16+'[17]ІІ Споруди'!G16+'[18]ІІ Споруди'!G16+'[19]ІІ Споруди'!G16+'[20]ІІ Споруди'!G16+'[21]ІІ Споруди'!G16+'[22]ІІ Споруди'!G16+'[23]ІІ Споруди'!G16+'[24]ІІ Споруди'!G16+'[25]ІІ Споруди'!G16+'[26]ІІ Споруди'!G16+'[27]ІІ Споруди'!G16+'[28]ІІ Споруди'!G16+'[29]ІІ Споруди'!G16+'[30]ІІ Споруди'!G16+'[31]ІІ Споруди'!G16+'[33]ІІ Споруди'!G16+'[34]ІІ Споруди'!G16+'[35]ІІ Споруди'!G16+'[36]ІІ Споруди'!G16+'[37]ІІ Споруди'!G16+'[38]ІІ Споруди'!G16</f>
        <v>1</v>
      </c>
      <c r="H16" s="213">
        <f>'[1]ІІ Споруди'!H16+'[2]ІІ Споруди'!H16+'[3]ІІ Споруди'!H16+'[32]ІІ Споруди'!H16+'[4]ІІ Споруди'!H16+'[5]ІІ Споруди'!H16+'[6]ІІ Споруди'!H16+'[7]ІІ Споруди'!H16+'[8]ІІ Споруди'!H16+'[9]ІІ Споруди'!H16+'[10]ІІ Споруди'!H16+'[11]ІІ Споруди'!H16+'[12]ІІ Споруди'!H16+'[13]ІІ Споруди'!H16+'[14]ІІ Споруди'!H16+'[15]ІІ Споруди'!H16+'[16]ІІ Споруди'!H16+'[17]ІІ Споруди'!H16+'[18]ІІ Споруди'!H16+'[19]ІІ Споруди'!H16+'[20]ІІ Споруди'!H16+'[21]ІІ Споруди'!H16+'[22]ІІ Споруди'!H16+'[23]ІІ Споруди'!H16+'[24]ІІ Споруди'!H16+'[25]ІІ Споруди'!H16+'[26]ІІ Споруди'!H16+'[27]ІІ Споруди'!H16+'[28]ІІ Споруди'!H16+'[29]ІІ Споруди'!H16+'[30]ІІ Споруди'!H16+'[31]ІІ Споруди'!H16+'[33]ІІ Споруди'!H16+'[34]ІІ Споруди'!H16+'[35]ІІ Споруди'!H16+'[36]ІІ Споруди'!H16+'[37]ІІ Споруди'!H16+'[38]ІІ Споруди'!H16</f>
        <v>11</v>
      </c>
      <c r="I16" s="213">
        <f>'[1]ІІ Споруди'!I16+'[2]ІІ Споруди'!I16+'[3]ІІ Споруди'!I16+'[32]ІІ Споруди'!I16+'[4]ІІ Споруди'!I16+'[5]ІІ Споруди'!I16+'[6]ІІ Споруди'!I16+'[7]ІІ Споруди'!I16+'[8]ІІ Споруди'!I16+'[9]ІІ Споруди'!I16+'[10]ІІ Споруди'!I16+'[11]ІІ Споруди'!I16+'[12]ІІ Споруди'!I16+'[13]ІІ Споруди'!I16+'[14]ІІ Споруди'!I16+'[15]ІІ Споруди'!I16+'[16]ІІ Споруди'!I16+'[17]ІІ Споруди'!I16+'[18]ІІ Споруди'!I16+'[19]ІІ Споруди'!I16+'[20]ІІ Споруди'!I16+'[21]ІІ Споруди'!I16+'[22]ІІ Споруди'!I16+'[23]ІІ Споруди'!I16+'[24]ІІ Споруди'!I16+'[25]ІІ Споруди'!I16+'[26]ІІ Споруди'!I16+'[27]ІІ Споруди'!I16+'[28]ІІ Споруди'!I16+'[29]ІІ Споруди'!I16+'[30]ІІ Споруди'!I16+'[31]ІІ Споруди'!I16+'[33]ІІ Споруди'!I16+'[34]ІІ Споруди'!I16+'[35]ІІ Споруди'!I16+'[36]ІІ Споруди'!I16+'[37]ІІ Споруди'!I16+'[38]ІІ Споруди'!I16</f>
        <v>0</v>
      </c>
      <c r="J16" s="213">
        <f>'[1]ІІ Споруди'!J16+'[2]ІІ Споруди'!J16+'[3]ІІ Споруди'!J16+'[32]ІІ Споруди'!J16+'[4]ІІ Споруди'!J16+'[5]ІІ Споруди'!J16+'[6]ІІ Споруди'!J16+'[7]ІІ Споруди'!J16+'[8]ІІ Споруди'!J16+'[9]ІІ Споруди'!J16+'[10]ІІ Споруди'!J16+'[11]ІІ Споруди'!J16+'[12]ІІ Споруди'!J16+'[13]ІІ Споруди'!J16+'[14]ІІ Споруди'!J16+'[15]ІІ Споруди'!J16+'[16]ІІ Споруди'!J16+'[17]ІІ Споруди'!J16+'[18]ІІ Споруди'!J16+'[19]ІІ Споруди'!J16+'[20]ІІ Споруди'!J16+'[21]ІІ Споруди'!J16+'[22]ІІ Споруди'!J16+'[23]ІІ Споруди'!J16+'[24]ІІ Споруди'!J16+'[25]ІІ Споруди'!J16+'[26]ІІ Споруди'!J16+'[27]ІІ Споруди'!J16+'[28]ІІ Споруди'!J16+'[29]ІІ Споруди'!J16+'[30]ІІ Споруди'!J16+'[31]ІІ Споруди'!J16+'[33]ІІ Споруди'!J16+'[34]ІІ Споруди'!J16+'[35]ІІ Споруди'!J16+'[36]ІІ Споруди'!J16+'[37]ІІ Споруди'!J16+'[38]ІІ Споруди'!J16</f>
        <v>0</v>
      </c>
      <c r="K16" s="213">
        <f>'[1]ІІ Споруди'!K16+'[2]ІІ Споруди'!K16+'[3]ІІ Споруди'!K16+'[32]ІІ Споруди'!K16+'[4]ІІ Споруди'!K16+'[5]ІІ Споруди'!K16+'[6]ІІ Споруди'!K16+'[7]ІІ Споруди'!K16+'[8]ІІ Споруди'!K16+'[9]ІІ Споруди'!K16+'[10]ІІ Споруди'!K16+'[11]ІІ Споруди'!K16+'[12]ІІ Споруди'!K16+'[13]ІІ Споруди'!K16+'[14]ІІ Споруди'!K16+'[15]ІІ Споруди'!K16+'[16]ІІ Споруди'!K16+'[17]ІІ Споруди'!K16+'[18]ІІ Споруди'!K16+'[19]ІІ Споруди'!K16+'[20]ІІ Споруди'!K16+'[21]ІІ Споруди'!K16+'[22]ІІ Споруди'!K16+'[23]ІІ Споруди'!K16+'[24]ІІ Споруди'!K16+'[25]ІІ Споруди'!K16+'[26]ІІ Споруди'!K16+'[27]ІІ Споруди'!K16+'[28]ІІ Споруди'!K16+'[29]ІІ Споруди'!K16+'[30]ІІ Споруди'!K16+'[31]ІІ Споруди'!K16+'[33]ІІ Споруди'!K16+'[34]ІІ Споруди'!K16+'[35]ІІ Споруди'!K16+'[36]ІІ Споруди'!K16+'[37]ІІ Споруди'!K16+'[38]ІІ Споруди'!K16</f>
        <v>0</v>
      </c>
      <c r="L16" s="72">
        <f t="shared" si="1"/>
        <v>0</v>
      </c>
    </row>
    <row r="17" spans="1:12" ht="14.25" customHeight="1">
      <c r="A17" s="48"/>
      <c r="B17" s="49" t="s">
        <v>108</v>
      </c>
      <c r="C17" s="36" t="s">
        <v>37</v>
      </c>
      <c r="D17" s="213">
        <v>20</v>
      </c>
      <c r="E17" s="213">
        <v>9</v>
      </c>
      <c r="F17" s="213">
        <v>5</v>
      </c>
      <c r="G17" s="213">
        <f>'[1]ІІ Споруди'!G17+'[2]ІІ Споруди'!G17+'[3]ІІ Споруди'!G17+'[32]ІІ Споруди'!G17+'[4]ІІ Споруди'!G17+'[5]ІІ Споруди'!G17+'[6]ІІ Споруди'!G17+'[7]ІІ Споруди'!G17+'[8]ІІ Споруди'!G17+'[9]ІІ Споруди'!G17+'[10]ІІ Споруди'!G17+'[11]ІІ Споруди'!G17+'[12]ІІ Споруди'!G17+'[13]ІІ Споруди'!G17+'[14]ІІ Споруди'!G17+'[15]ІІ Споруди'!G17+'[16]ІІ Споруди'!G17+'[17]ІІ Споруди'!G17+'[18]ІІ Споруди'!G17+'[19]ІІ Споруди'!G17+'[20]ІІ Споруди'!G17+'[21]ІІ Споруди'!G17+'[22]ІІ Споруди'!G17+'[23]ІІ Споруди'!G17+'[24]ІІ Споруди'!G17+'[25]ІІ Споруди'!G17+'[26]ІІ Споруди'!G17+'[27]ІІ Споруди'!G17+'[28]ІІ Споруди'!G17+'[29]ІІ Споруди'!G17+'[30]ІІ Споруди'!G17+'[31]ІІ Споруди'!G17+'[33]ІІ Споруди'!G17+'[34]ІІ Споруди'!G17+'[35]ІІ Споруди'!G17+'[36]ІІ Споруди'!G17+'[37]ІІ Споруди'!G17+'[38]ІІ Споруди'!G17</f>
        <v>0</v>
      </c>
      <c r="H17" s="213">
        <v>6</v>
      </c>
      <c r="I17" s="213">
        <f>'[1]ІІ Споруди'!I17+'[2]ІІ Споруди'!I17+'[3]ІІ Споруди'!I17+'[32]ІІ Споруди'!I17+'[4]ІІ Споруди'!I17+'[5]ІІ Споруди'!I17+'[6]ІІ Споруди'!I17+'[7]ІІ Споруди'!I17+'[8]ІІ Споруди'!I17+'[9]ІІ Споруди'!I17+'[10]ІІ Споруди'!I17+'[11]ІІ Споруди'!I17+'[12]ІІ Споруди'!I17+'[13]ІІ Споруди'!I17+'[14]ІІ Споруди'!I17+'[15]ІІ Споруди'!I17+'[16]ІІ Споруди'!I17+'[17]ІІ Споруди'!I17+'[18]ІІ Споруди'!I17+'[19]ІІ Споруди'!I17+'[20]ІІ Споруди'!I17+'[21]ІІ Споруди'!I17+'[22]ІІ Споруди'!I17+'[23]ІІ Споруди'!I17+'[24]ІІ Споруди'!I17+'[25]ІІ Споруди'!I17+'[26]ІІ Споруди'!I17+'[27]ІІ Споруди'!I17+'[28]ІІ Споруди'!I17+'[29]ІІ Споруди'!I17+'[30]ІІ Споруди'!I17+'[31]ІІ Споруди'!I17+'[33]ІІ Споруди'!I17+'[34]ІІ Споруди'!I17+'[35]ІІ Споруди'!I17+'[36]ІІ Споруди'!I17+'[37]ІІ Споруди'!I17+'[38]ІІ Споруди'!I17</f>
        <v>0</v>
      </c>
      <c r="J17" s="213">
        <f>'[1]ІІ Споруди'!J17+'[2]ІІ Споруди'!J17+'[3]ІІ Споруди'!J17+'[32]ІІ Споруди'!J17+'[4]ІІ Споруди'!J17+'[5]ІІ Споруди'!J17+'[6]ІІ Споруди'!J17+'[7]ІІ Споруди'!J17+'[8]ІІ Споруди'!J17+'[9]ІІ Споруди'!J17+'[10]ІІ Споруди'!J17+'[11]ІІ Споруди'!J17+'[12]ІІ Споруди'!J17+'[13]ІІ Споруди'!J17+'[14]ІІ Споруди'!J17+'[15]ІІ Споруди'!J17+'[16]ІІ Споруди'!J17+'[17]ІІ Споруди'!J17+'[18]ІІ Споруди'!J17+'[19]ІІ Споруди'!J17+'[20]ІІ Споруди'!J17+'[21]ІІ Споруди'!J17+'[22]ІІ Споруди'!J17+'[23]ІІ Споруди'!J17+'[24]ІІ Споруди'!J17+'[25]ІІ Споруди'!J17+'[26]ІІ Споруди'!J17+'[27]ІІ Споруди'!J17+'[28]ІІ Споруди'!J17+'[29]ІІ Споруди'!J17+'[30]ІІ Споруди'!J17+'[31]ІІ Споруди'!J17+'[33]ІІ Споруди'!J17+'[34]ІІ Споруди'!J17+'[35]ІІ Споруди'!J17+'[36]ІІ Споруди'!J17+'[37]ІІ Споруди'!J17+'[38]ІІ Споруди'!J17</f>
        <v>0</v>
      </c>
      <c r="K17" s="213">
        <f>'[1]ІІ Споруди'!K17+'[2]ІІ Споруди'!K17+'[3]ІІ Споруди'!K17+'[32]ІІ Споруди'!K17+'[4]ІІ Споруди'!K17+'[5]ІІ Споруди'!K17+'[6]ІІ Споруди'!K17+'[7]ІІ Споруди'!K17+'[8]ІІ Споруди'!K17+'[9]ІІ Споруди'!K17+'[10]ІІ Споруди'!K17+'[11]ІІ Споруди'!K17+'[12]ІІ Споруди'!K17+'[13]ІІ Споруди'!K17+'[14]ІІ Споруди'!K17+'[15]ІІ Споруди'!K17+'[16]ІІ Споруди'!K17+'[17]ІІ Споруди'!K17+'[18]ІІ Споруди'!K17+'[19]ІІ Споруди'!K17+'[20]ІІ Споруди'!K17+'[21]ІІ Споруди'!K17+'[22]ІІ Споруди'!K17+'[23]ІІ Споруди'!K17+'[24]ІІ Споруди'!K17+'[25]ІІ Споруди'!K17+'[26]ІІ Споруди'!K17+'[27]ІІ Споруди'!K17+'[28]ІІ Споруди'!K17+'[29]ІІ Споруди'!K17+'[30]ІІ Споруди'!K17+'[31]ІІ Споруди'!K17+'[33]ІІ Споруди'!K17+'[34]ІІ Споруди'!K17+'[35]ІІ Споруди'!K17+'[36]ІІ Споруди'!K17+'[37]ІІ Споруди'!K17+'[38]ІІ Споруди'!K17</f>
        <v>0</v>
      </c>
      <c r="L17" s="72">
        <f t="shared" si="1"/>
        <v>0</v>
      </c>
    </row>
    <row r="18" spans="1:12" ht="15.75" customHeight="1">
      <c r="A18" s="53" t="s">
        <v>30</v>
      </c>
      <c r="B18" s="49" t="s">
        <v>109</v>
      </c>
      <c r="C18" s="36" t="s">
        <v>38</v>
      </c>
      <c r="D18" s="213">
        <v>760</v>
      </c>
      <c r="E18" s="213">
        <f>'[1]ІІ Споруди'!E18+'[2]ІІ Споруди'!E18+'[3]ІІ Споруди'!E18+'[32]ІІ Споруди'!E18+'[4]ІІ Споруди'!E18+'[5]ІІ Споруди'!E18+'[6]ІІ Споруди'!E18+'[7]ІІ Споруди'!E18+'[8]ІІ Споруди'!E18+'[9]ІІ Споруди'!E18+'[10]ІІ Споруди'!E18+'[11]ІІ Споруди'!E18+'[12]ІІ Споруди'!E18+'[13]ІІ Споруди'!E18+'[14]ІІ Споруди'!E18+'[15]ІІ Споруди'!E18+'[16]ІІ Споруди'!E18+'[17]ІІ Споруди'!E18+'[18]ІІ Споруди'!E18+'[19]ІІ Споруди'!E18+'[20]ІІ Споруди'!E18+'[21]ІІ Споруди'!E18+'[22]ІІ Споруди'!E18+'[23]ІІ Споруди'!E18+'[24]ІІ Споруди'!E18+'[25]ІІ Споруди'!E18+'[26]ІІ Споруди'!E18+'[27]ІІ Споруди'!E18+'[28]ІІ Споруди'!E18+'[29]ІІ Споруди'!E18+'[30]ІІ Споруди'!E18+'[31]ІІ Споруди'!E18+'[33]ІІ Споруди'!E18+'[34]ІІ Споруди'!E18+'[35]ІІ Споруди'!E18+'[36]ІІ Споруди'!E18+'[37]ІІ Споруди'!E18+'[38]ІІ Споруди'!E18</f>
        <v>227</v>
      </c>
      <c r="F18" s="213">
        <f>'[1]ІІ Споруди'!F18+'[2]ІІ Споруди'!F18+'[3]ІІ Споруди'!F18+'[32]ІІ Споруди'!F18+'[4]ІІ Споруди'!F18+'[5]ІІ Споруди'!F18+'[6]ІІ Споруди'!F18+'[7]ІІ Споруди'!F18+'[8]ІІ Споруди'!F18+'[9]ІІ Споруди'!F18+'[10]ІІ Споруди'!F18+'[11]ІІ Споруди'!F18+'[12]ІІ Споруди'!F18+'[13]ІІ Споруди'!F18+'[14]ІІ Споруди'!F18+'[15]ІІ Споруди'!F18+'[16]ІІ Споруди'!F18+'[17]ІІ Споруди'!F18+'[18]ІІ Споруди'!F18+'[19]ІІ Споруди'!F18+'[20]ІІ Споруди'!F18+'[21]ІІ Споруди'!F18+'[22]ІІ Споруди'!F18+'[23]ІІ Споруди'!F18+'[24]ІІ Споруди'!F18+'[25]ІІ Споруди'!F18+'[26]ІІ Споруди'!F18+'[27]ІІ Споруди'!F18+'[28]ІІ Споруди'!F18+'[29]ІІ Споруди'!F18+'[30]ІІ Споруди'!F18+'[31]ІІ Споруди'!F18+'[33]ІІ Споруди'!F18+'[34]ІІ Споруди'!F18+'[35]ІІ Споруди'!F18+'[36]ІІ Споруди'!F18+'[37]ІІ Споруди'!F18+'[38]ІІ Споруди'!F18</f>
        <v>19</v>
      </c>
      <c r="G18" s="213">
        <f>'[1]ІІ Споруди'!G18+'[2]ІІ Споруди'!G18+'[3]ІІ Споруди'!G18+'[32]ІІ Споруди'!G18+'[4]ІІ Споруди'!G18+'[5]ІІ Споруди'!G18+'[6]ІІ Споруди'!G18+'[7]ІІ Споруди'!G18+'[8]ІІ Споруди'!G18+'[9]ІІ Споруди'!G18+'[10]ІІ Споруди'!G18+'[11]ІІ Споруди'!G18+'[12]ІІ Споруди'!G18+'[13]ІІ Споруди'!G18+'[14]ІІ Споруди'!G18+'[15]ІІ Споруди'!G18+'[16]ІІ Споруди'!G18+'[17]ІІ Споруди'!G18+'[18]ІІ Споруди'!G18+'[19]ІІ Споруди'!G18+'[20]ІІ Споруди'!G18+'[21]ІІ Споруди'!G18+'[22]ІІ Споруди'!G18+'[23]ІІ Споруди'!G18+'[24]ІІ Споруди'!G18+'[25]ІІ Споруди'!G18+'[26]ІІ Споруди'!G18+'[27]ІІ Споруди'!G18+'[28]ІІ Споруди'!G18+'[29]ІІ Споруди'!G18+'[30]ІІ Споруди'!G18+'[31]ІІ Споруди'!G18+'[33]ІІ Споруди'!G18+'[34]ІІ Споруди'!G18+'[35]ІІ Споруди'!G18+'[36]ІІ Споруди'!G18+'[37]ІІ Споруди'!G18+'[38]ІІ Споруди'!G18</f>
        <v>11</v>
      </c>
      <c r="H18" s="213">
        <v>503</v>
      </c>
      <c r="I18" s="213">
        <v>15</v>
      </c>
      <c r="J18" s="213">
        <f>'[1]ІІ Споруди'!J18+'[2]ІІ Споруди'!J18+'[3]ІІ Споруди'!J18+'[32]ІІ Споруди'!J18+'[4]ІІ Споруди'!J18+'[5]ІІ Споруди'!J18+'[6]ІІ Споруди'!J18+'[7]ІІ Споруди'!J18+'[8]ІІ Споруди'!J18+'[9]ІІ Споруди'!J18+'[10]ІІ Споруди'!J18+'[11]ІІ Споруди'!J18+'[12]ІІ Споруди'!J18+'[13]ІІ Споруди'!J18+'[14]ІІ Споруди'!J18+'[15]ІІ Споруди'!J18+'[16]ІІ Споруди'!J18+'[17]ІІ Споруди'!J18+'[18]ІІ Споруди'!J18+'[19]ІІ Споруди'!J18+'[20]ІІ Споруди'!J18+'[21]ІІ Споруди'!J18+'[22]ІІ Споруди'!J18+'[23]ІІ Споруди'!J18+'[24]ІІ Споруди'!J18+'[25]ІІ Споруди'!J18+'[26]ІІ Споруди'!J18+'[27]ІІ Споруди'!J18+'[28]ІІ Споруди'!J18+'[29]ІІ Споруди'!J18+'[30]ІІ Споруди'!J18+'[31]ІІ Споруди'!J18+'[33]ІІ Споруди'!J18+'[34]ІІ Споруди'!J18+'[35]ІІ Споруди'!J18+'[36]ІІ Споруди'!J18+'[37]ІІ Споруди'!J18+'[38]ІІ Споруди'!J18</f>
        <v>10</v>
      </c>
      <c r="K18" s="213">
        <v>5</v>
      </c>
      <c r="L18" s="72">
        <f t="shared" si="1"/>
        <v>0</v>
      </c>
    </row>
    <row r="19" spans="1:12" ht="14.25" customHeight="1">
      <c r="A19" s="47"/>
      <c r="B19" s="50" t="s">
        <v>140</v>
      </c>
      <c r="C19" s="36" t="s">
        <v>39</v>
      </c>
      <c r="D19" s="213">
        <f>'[1]ІІ Споруди'!D19+'[2]ІІ Споруди'!D19+'[3]ІІ Споруди'!D19+'[32]ІІ Споруди'!D19+'[4]ІІ Споруди'!D19+'[5]ІІ Споруди'!D19+'[6]ІІ Споруди'!D19+'[7]ІІ Споруди'!D19+'[8]ІІ Споруди'!D19+'[9]ІІ Споруди'!D19+'[10]ІІ Споруди'!D19+'[11]ІІ Споруди'!D19+'[12]ІІ Споруди'!D19+'[13]ІІ Споруди'!D19+'[14]ІІ Споруди'!D19+'[15]ІІ Споруди'!D19+'[16]ІІ Споруди'!D19+'[17]ІІ Споруди'!D19+'[18]ІІ Споруди'!D19+'[19]ІІ Споруди'!D19+'[20]ІІ Споруди'!D19+'[21]ІІ Споруди'!D19+'[22]ІІ Споруди'!D19+'[23]ІІ Споруди'!D19+'[24]ІІ Споруди'!D19+'[25]ІІ Споруди'!D19+'[26]ІІ Споруди'!D19+'[27]ІІ Споруди'!D19+'[28]ІІ Споруди'!D19+'[29]ІІ Споруди'!D19+'[30]ІІ Споруди'!D19+'[31]ІІ Споруди'!D19+'[33]ІІ Споруди'!D19+'[34]ІІ Споруди'!D19+'[35]ІІ Споруди'!D19+'[36]ІІ Споруди'!D19+'[37]ІІ Споруди'!D19+'[38]ІІ Споруди'!D19</f>
        <v>958</v>
      </c>
      <c r="E19" s="213">
        <f>'[1]ІІ Споруди'!E19+'[2]ІІ Споруди'!E19+'[3]ІІ Споруди'!E19+'[32]ІІ Споруди'!E19+'[4]ІІ Споруди'!E19+'[5]ІІ Споруди'!E19+'[6]ІІ Споруди'!E19+'[7]ІІ Споруди'!E19+'[8]ІІ Споруди'!E19+'[9]ІІ Споруди'!E19+'[10]ІІ Споруди'!E19+'[11]ІІ Споруди'!E19+'[12]ІІ Споруди'!E19+'[13]ІІ Споруди'!E19+'[14]ІІ Споруди'!E19+'[15]ІІ Споруди'!E19+'[16]ІІ Споруди'!E19+'[17]ІІ Споруди'!E19+'[18]ІІ Споруди'!E19+'[19]ІІ Споруди'!E19+'[20]ІІ Споруди'!E19+'[21]ІІ Споруди'!E19+'[22]ІІ Споруди'!E19+'[23]ІІ Споруди'!E19+'[24]ІІ Споруди'!E19+'[25]ІІ Споруди'!E19+'[26]ІІ Споруди'!E19+'[27]ІІ Споруди'!E19+'[28]ІІ Споруди'!E19+'[29]ІІ Споруди'!E19+'[30]ІІ Споруди'!E19+'[31]ІІ Споруди'!E19+'[33]ІІ Споруди'!E19+'[34]ІІ Споруди'!E19+'[35]ІІ Споруди'!E19+'[36]ІІ Споруди'!E19+'[37]ІІ Споруди'!E19+'[38]ІІ Споруди'!E19</f>
        <v>674</v>
      </c>
      <c r="F19" s="213">
        <f>'[1]ІІ Споруди'!F19+'[2]ІІ Споруди'!F19+'[3]ІІ Споруди'!F19+'[32]ІІ Споруди'!F19+'[4]ІІ Споруди'!F19+'[5]ІІ Споруди'!F19+'[6]ІІ Споруди'!F19+'[7]ІІ Споруди'!F19+'[8]ІІ Споруди'!F19+'[9]ІІ Споруди'!F19+'[10]ІІ Споруди'!F19+'[11]ІІ Споруди'!F19+'[12]ІІ Споруди'!F19+'[13]ІІ Споруди'!F19+'[14]ІІ Споруди'!F19+'[15]ІІ Споруди'!F19+'[16]ІІ Споруди'!F19+'[17]ІІ Споруди'!F19+'[18]ІІ Споруди'!F19+'[19]ІІ Споруди'!F19+'[20]ІІ Споруди'!F19+'[21]ІІ Споруди'!F19+'[22]ІІ Споруди'!F19+'[23]ІІ Споруди'!F19+'[24]ІІ Споруди'!F19+'[25]ІІ Споруди'!F19+'[26]ІІ Споруди'!F19+'[27]ІІ Споруди'!F19+'[28]ІІ Споруди'!F19+'[29]ІІ Споруди'!F19+'[30]ІІ Споруди'!F19+'[31]ІІ Споруди'!F19+'[33]ІІ Споруди'!F19+'[34]ІІ Споруди'!F19+'[35]ІІ Споруди'!F19+'[36]ІІ Споруди'!F19+'[37]ІІ Споруди'!F19+'[38]ІІ Споруди'!F19</f>
        <v>26</v>
      </c>
      <c r="G19" s="213">
        <f>'[1]ІІ Споруди'!G19+'[2]ІІ Споруди'!G19+'[3]ІІ Споруди'!G19+'[32]ІІ Споруди'!G19+'[4]ІІ Споруди'!G19+'[5]ІІ Споруди'!G19+'[6]ІІ Споруди'!G19+'[7]ІІ Споруди'!G19+'[8]ІІ Споруди'!G19+'[9]ІІ Споруди'!G19+'[10]ІІ Споруди'!G19+'[11]ІІ Споруди'!G19+'[12]ІІ Споруди'!G19+'[13]ІІ Споруди'!G19+'[14]ІІ Споруди'!G19+'[15]ІІ Споруди'!G19+'[16]ІІ Споруди'!G19+'[17]ІІ Споруди'!G19+'[18]ІІ Споруди'!G19+'[19]ІІ Споруди'!G19+'[20]ІІ Споруди'!G19+'[21]ІІ Споруди'!G19+'[22]ІІ Споруди'!G19+'[23]ІІ Споруди'!G19+'[24]ІІ Споруди'!G19+'[25]ІІ Споруди'!G19+'[26]ІІ Споруди'!G19+'[27]ІІ Споруди'!G19+'[28]ІІ Споруди'!G19+'[29]ІІ Споруди'!G19+'[30]ІІ Споруди'!G19+'[31]ІІ Споруди'!G19+'[33]ІІ Споруди'!G19+'[34]ІІ Споруди'!G19+'[35]ІІ Споруди'!G19+'[36]ІІ Споруди'!G19+'[37]ІІ Споруди'!G19+'[38]ІІ Споруди'!G19</f>
        <v>19</v>
      </c>
      <c r="H19" s="213">
        <f>'[1]ІІ Споруди'!H19+'[2]ІІ Споруди'!H19+'[3]ІІ Споруди'!H19+'[32]ІІ Споруди'!H19+'[4]ІІ Споруди'!H19+'[5]ІІ Споруди'!H19+'[6]ІІ Споруди'!H19+'[7]ІІ Споруди'!H19+'[8]ІІ Споруди'!H19+'[9]ІІ Споруди'!H19+'[10]ІІ Споруди'!H19+'[11]ІІ Споруди'!H19+'[12]ІІ Споруди'!H19+'[13]ІІ Споруди'!H19+'[14]ІІ Споруди'!H19+'[15]ІІ Споруди'!H19+'[16]ІІ Споруди'!H19+'[17]ІІ Споруди'!H19+'[18]ІІ Споруди'!H19+'[19]ІІ Споруди'!H19+'[20]ІІ Споруди'!H19+'[21]ІІ Споруди'!H19+'[22]ІІ Споруди'!H19+'[23]ІІ Споруди'!H19+'[24]ІІ Споруди'!H19+'[25]ІІ Споруди'!H19+'[26]ІІ Споруди'!H19+'[27]ІІ Споруди'!H19+'[28]ІІ Споруди'!H19+'[29]ІІ Споруди'!H19+'[30]ІІ Споруди'!H19+'[31]ІІ Споруди'!H19+'[33]ІІ Споруди'!H19+'[34]ІІ Споруди'!H19+'[35]ІІ Споруди'!H19+'[36]ІІ Споруди'!H19+'[37]ІІ Споруди'!H19+'[38]ІІ Споруди'!H19</f>
        <v>239</v>
      </c>
      <c r="I19" s="213">
        <f>'[1]ІІ Споруди'!I19+'[2]ІІ Споруди'!I19+'[3]ІІ Споруди'!I19+'[32]ІІ Споруди'!I19+'[4]ІІ Споруди'!I19+'[5]ІІ Споруди'!I19+'[6]ІІ Споруди'!I19+'[7]ІІ Споруди'!I19+'[8]ІІ Споруди'!I19+'[9]ІІ Споруди'!I19+'[10]ІІ Споруди'!I19+'[11]ІІ Споруди'!I19+'[12]ІІ Споруди'!I19+'[13]ІІ Споруди'!I19+'[14]ІІ Споруди'!I19+'[15]ІІ Споруди'!I19+'[16]ІІ Споруди'!I19+'[17]ІІ Споруди'!I19+'[18]ІІ Споруди'!I19+'[19]ІІ Споруди'!I19+'[20]ІІ Споруди'!I19+'[21]ІІ Споруди'!I19+'[22]ІІ Споруди'!I19+'[23]ІІ Споруди'!I19+'[24]ІІ Споруди'!I19+'[25]ІІ Споруди'!I19+'[26]ІІ Споруди'!I19+'[27]ІІ Споруди'!I19+'[28]ІІ Споруди'!I19+'[29]ІІ Споруди'!I19+'[30]ІІ Споруди'!I19+'[31]ІІ Споруди'!I19+'[33]ІІ Споруди'!I19+'[34]ІІ Споруди'!I19+'[35]ІІ Споруди'!I19+'[36]ІІ Споруди'!I19+'[37]ІІ Споруди'!I19+'[38]ІІ Споруди'!I19</f>
        <v>1</v>
      </c>
      <c r="J19" s="213">
        <f>'[1]ІІ Споруди'!J19+'[2]ІІ Споруди'!J19+'[3]ІІ Споруди'!J19+'[32]ІІ Споруди'!J19+'[4]ІІ Споруди'!J19+'[5]ІІ Споруди'!J19+'[6]ІІ Споруди'!J19+'[7]ІІ Споруди'!J19+'[8]ІІ Споруди'!J19+'[9]ІІ Споруди'!J19+'[10]ІІ Споруди'!J19+'[11]ІІ Споруди'!J19+'[12]ІІ Споруди'!J19+'[13]ІІ Споруди'!J19+'[14]ІІ Споруди'!J19+'[15]ІІ Споруди'!J19+'[16]ІІ Споруди'!J19+'[17]ІІ Споруди'!J19+'[18]ІІ Споруди'!J19+'[19]ІІ Споруди'!J19+'[20]ІІ Споруди'!J19+'[21]ІІ Споруди'!J19+'[22]ІІ Споруди'!J19+'[23]ІІ Споруди'!J19+'[24]ІІ Споруди'!J19+'[25]ІІ Споруди'!J19+'[26]ІІ Споруди'!J19+'[27]ІІ Споруди'!J19+'[28]ІІ Споруди'!J19+'[29]ІІ Споруди'!J19+'[30]ІІ Споруди'!J19+'[31]ІІ Споруди'!J19+'[33]ІІ Споруди'!J19+'[34]ІІ Споруди'!J19+'[35]ІІ Споруди'!J19+'[36]ІІ Споруди'!J19+'[37]ІІ Споруди'!J19+'[38]ІІ Споруди'!J19</f>
        <v>36</v>
      </c>
      <c r="K19" s="213">
        <f>'[1]ІІ Споруди'!K19+'[2]ІІ Споруди'!K19+'[3]ІІ Споруди'!K19+'[32]ІІ Споруди'!K19+'[4]ІІ Споруди'!K19+'[5]ІІ Споруди'!K19+'[6]ІІ Споруди'!K19+'[7]ІІ Споруди'!K19+'[8]ІІ Споруди'!K19+'[9]ІІ Споруди'!K19+'[10]ІІ Споруди'!K19+'[11]ІІ Споруди'!K19+'[12]ІІ Споруди'!K19+'[13]ІІ Споруди'!K19+'[14]ІІ Споруди'!K19+'[15]ІІ Споруди'!K19+'[16]ІІ Споруди'!K19+'[17]ІІ Споруди'!K19+'[18]ІІ Споруди'!K19+'[19]ІІ Споруди'!K19+'[20]ІІ Споруди'!K19+'[21]ІІ Споруди'!K19+'[22]ІІ Споруди'!K19+'[23]ІІ Споруди'!K19+'[24]ІІ Споруди'!K19+'[25]ІІ Споруди'!K19+'[26]ІІ Споруди'!K19+'[27]ІІ Споруди'!K19+'[28]ІІ Споруди'!K19+'[29]ІІ Споруди'!K19+'[30]ІІ Споруди'!K19+'[31]ІІ Споруди'!K19+'[33]ІІ Споруди'!K19+'[34]ІІ Споруди'!K19+'[35]ІІ Споруди'!K19+'[36]ІІ Споруди'!K19+'[37]ІІ Споруди'!K19+'[38]ІІ Споруди'!K19</f>
        <v>2</v>
      </c>
      <c r="L19" s="72">
        <f t="shared" si="1"/>
        <v>0</v>
      </c>
    </row>
    <row r="20" spans="1:12" s="19" customFormat="1" ht="24.75" customHeight="1">
      <c r="A20" s="339" t="s">
        <v>110</v>
      </c>
      <c r="B20" s="340"/>
      <c r="C20" s="71" t="s">
        <v>18</v>
      </c>
      <c r="D20" s="212">
        <f>'[1]ІІ Споруди'!D20+'[2]ІІ Споруди'!D20+'[3]ІІ Споруди'!D20+'[32]ІІ Споруди'!D20+'[4]ІІ Споруди'!D20+'[5]ІІ Споруди'!D20+'[6]ІІ Споруди'!D20+'[7]ІІ Споруди'!D20+'[8]ІІ Споруди'!D20+'[9]ІІ Споруди'!D20+'[10]ІІ Споруди'!D20+'[11]ІІ Споруди'!D20+'[12]ІІ Споруди'!D20+'[13]ІІ Споруди'!D20+'[14]ІІ Споруди'!D20+'[15]ІІ Споруди'!D20+'[16]ІІ Споруди'!D20+'[17]ІІ Споруди'!D20+'[18]ІІ Споруди'!D20+'[19]ІІ Споруди'!D20+'[20]ІІ Споруди'!D20+'[21]ІІ Споруди'!D20+'[22]ІІ Споруди'!D20+'[23]ІІ Споруди'!D20+'[24]ІІ Споруди'!D20+'[25]ІІ Споруди'!D20+'[26]ІІ Споруди'!D20+'[27]ІІ Споруди'!D20+'[28]ІІ Споруди'!D20+'[29]ІІ Споруди'!D20+'[30]ІІ Споруди'!D20+'[31]ІІ Споруди'!D20+'[33]ІІ Споруди'!D20+'[34]ІІ Споруди'!D20+'[35]ІІ Споруди'!D20+'[36]ІІ Споруди'!D20+'[37]ІІ Споруди'!D20+'[38]ІІ Споруди'!D20</f>
        <v>38</v>
      </c>
      <c r="E20" s="212">
        <f>'[1]ІІ Споруди'!E20+'[2]ІІ Споруди'!E20+'[3]ІІ Споруди'!E20+'[32]ІІ Споруди'!E20+'[4]ІІ Споруди'!E20+'[5]ІІ Споруди'!E20+'[6]ІІ Споруди'!E20+'[7]ІІ Споруди'!E20+'[8]ІІ Споруди'!E20+'[9]ІІ Споруди'!E20+'[10]ІІ Споруди'!E20+'[11]ІІ Споруди'!E20+'[12]ІІ Споруди'!E20+'[13]ІІ Споруди'!E20+'[14]ІІ Споруди'!E20+'[15]ІІ Споруди'!E20+'[16]ІІ Споруди'!E20+'[17]ІІ Споруди'!E20+'[18]ІІ Споруди'!E20+'[19]ІІ Споруди'!E20+'[20]ІІ Споруди'!E20+'[21]ІІ Споруди'!E20+'[22]ІІ Споруди'!E20+'[23]ІІ Споруди'!E20+'[24]ІІ Споруди'!E20+'[25]ІІ Споруди'!E20+'[26]ІІ Споруди'!E20+'[27]ІІ Споруди'!E20+'[28]ІІ Споруди'!E20+'[29]ІІ Споруди'!E20+'[30]ІІ Споруди'!E20+'[31]ІІ Споруди'!E20+'[33]ІІ Споруди'!E20+'[34]ІІ Споруди'!E20+'[35]ІІ Споруди'!E20+'[36]ІІ Споруди'!E20+'[37]ІІ Споруди'!E20+'[38]ІІ Споруди'!E20</f>
        <v>19</v>
      </c>
      <c r="F20" s="212">
        <f>'[1]ІІ Споруди'!F20+'[2]ІІ Споруди'!F20+'[3]ІІ Споруди'!F20+'[32]ІІ Споруди'!F20+'[4]ІІ Споруди'!F20+'[5]ІІ Споруди'!F20+'[6]ІІ Споруди'!F20+'[7]ІІ Споруди'!F20+'[8]ІІ Споруди'!F20+'[9]ІІ Споруди'!F20+'[10]ІІ Споруди'!F20+'[11]ІІ Споруди'!F20+'[12]ІІ Споруди'!F20+'[13]ІІ Споруди'!F20+'[14]ІІ Споруди'!F20+'[15]ІІ Споруди'!F20+'[16]ІІ Споруди'!F20+'[17]ІІ Споруди'!F20+'[18]ІІ Споруди'!F20+'[19]ІІ Споруди'!F20+'[20]ІІ Споруди'!F20+'[21]ІІ Споруди'!F20+'[22]ІІ Споруди'!F20+'[23]ІІ Споруди'!F20+'[24]ІІ Споруди'!F20+'[25]ІІ Споруди'!F20+'[26]ІІ Споруди'!F20+'[27]ІІ Споруди'!F20+'[28]ІІ Споруди'!F20+'[29]ІІ Споруди'!F20+'[30]ІІ Споруди'!F20+'[31]ІІ Споруди'!F20+'[33]ІІ Споруди'!F20+'[34]ІІ Споруди'!F20+'[35]ІІ Споруди'!F20+'[36]ІІ Споруди'!F20+'[37]ІІ Споруди'!F20+'[38]ІІ Споруди'!F20</f>
        <v>5</v>
      </c>
      <c r="G20" s="212">
        <f>'[1]ІІ Споруди'!G20+'[2]ІІ Споруди'!G20+'[3]ІІ Споруди'!G20+'[32]ІІ Споруди'!G20+'[4]ІІ Споруди'!G20+'[5]ІІ Споруди'!G20+'[6]ІІ Споруди'!G20+'[7]ІІ Споруди'!G20+'[8]ІІ Споруди'!G20+'[9]ІІ Споруди'!G20+'[10]ІІ Споруди'!G20+'[11]ІІ Споруди'!G20+'[12]ІІ Споруди'!G20+'[13]ІІ Споруди'!G20+'[14]ІІ Споруди'!G20+'[15]ІІ Споруди'!G20+'[16]ІІ Споруди'!G20+'[17]ІІ Споруди'!G20+'[18]ІІ Споруди'!G20+'[19]ІІ Споруди'!G20+'[20]ІІ Споруди'!G20+'[21]ІІ Споруди'!G20+'[22]ІІ Споруди'!G20+'[23]ІІ Споруди'!G20+'[24]ІІ Споруди'!G20+'[25]ІІ Споруди'!G20+'[26]ІІ Споруди'!G20+'[27]ІІ Споруди'!G20+'[28]ІІ Споруди'!G20+'[29]ІІ Споруди'!G20+'[30]ІІ Споруди'!G20+'[31]ІІ Споруди'!G20+'[33]ІІ Споруди'!G20+'[34]ІІ Споруди'!G20+'[35]ІІ Споруди'!G20+'[36]ІІ Споруди'!G20+'[37]ІІ Споруди'!G20+'[38]ІІ Споруди'!G20</f>
        <v>6</v>
      </c>
      <c r="H20" s="212">
        <f>'[1]ІІ Споруди'!H20+'[2]ІІ Споруди'!H20+'[3]ІІ Споруди'!H20+'[32]ІІ Споруди'!H20+'[4]ІІ Споруди'!H20+'[5]ІІ Споруди'!H20+'[6]ІІ Споруди'!H20+'[7]ІІ Споруди'!H20+'[8]ІІ Споруди'!H20+'[9]ІІ Споруди'!H20+'[10]ІІ Споруди'!H20+'[11]ІІ Споруди'!H20+'[12]ІІ Споруди'!H20+'[13]ІІ Споруди'!H20+'[14]ІІ Споруди'!H20+'[15]ІІ Споруди'!H20+'[16]ІІ Споруди'!H20+'[17]ІІ Споруди'!H20+'[18]ІІ Споруди'!H20+'[19]ІІ Споруди'!H20+'[20]ІІ Споруди'!H20+'[21]ІІ Споруди'!H20+'[22]ІІ Споруди'!H20+'[23]ІІ Споруди'!H20+'[24]ІІ Споруди'!H20+'[25]ІІ Споруди'!H20+'[26]ІІ Споруди'!H20+'[27]ІІ Споруди'!H20+'[28]ІІ Споруди'!H20+'[29]ІІ Споруди'!H20+'[30]ІІ Споруди'!H20+'[31]ІІ Споруди'!H20+'[33]ІІ Споруди'!H20+'[34]ІІ Споруди'!H20+'[35]ІІ Споруди'!H20+'[36]ІІ Споруди'!H20+'[37]ІІ Споруди'!H20+'[38]ІІ Споруди'!H20</f>
        <v>8</v>
      </c>
      <c r="I20" s="212">
        <f>'[1]ІІ Споруди'!I20+'[2]ІІ Споруди'!I20+'[3]ІІ Споруди'!I20+'[32]ІІ Споруди'!I20+'[4]ІІ Споруди'!I20+'[5]ІІ Споруди'!I20+'[6]ІІ Споруди'!I20+'[7]ІІ Споруди'!I20+'[8]ІІ Споруди'!I20+'[9]ІІ Споруди'!I20+'[10]ІІ Споруди'!I20+'[11]ІІ Споруди'!I20+'[12]ІІ Споруди'!I20+'[13]ІІ Споруди'!I20+'[14]ІІ Споруди'!I20+'[15]ІІ Споруди'!I20+'[16]ІІ Споруди'!I20+'[17]ІІ Споруди'!I20+'[18]ІІ Споруди'!I20+'[19]ІІ Споруди'!I20+'[20]ІІ Споруди'!I20+'[21]ІІ Споруди'!I20+'[22]ІІ Споруди'!I20+'[23]ІІ Споруди'!I20+'[24]ІІ Споруди'!I20+'[25]ІІ Споруди'!I20+'[26]ІІ Споруди'!I20+'[27]ІІ Споруди'!I20+'[28]ІІ Споруди'!I20+'[29]ІІ Споруди'!I20+'[30]ІІ Споруди'!I20+'[31]ІІ Споруди'!I20+'[33]ІІ Споруди'!I20+'[34]ІІ Споруди'!I20+'[35]ІІ Споруди'!I20+'[36]ІІ Споруди'!I20+'[37]ІІ Споруди'!I20+'[38]ІІ Споруди'!I20</f>
        <v>0</v>
      </c>
      <c r="J20" s="212">
        <f>'[1]ІІ Споруди'!J20+'[2]ІІ Споруди'!J20+'[3]ІІ Споруди'!J20+'[32]ІІ Споруди'!J20+'[4]ІІ Споруди'!J20+'[5]ІІ Споруди'!J20+'[6]ІІ Споруди'!J20+'[7]ІІ Споруди'!J20+'[8]ІІ Споруди'!J20+'[9]ІІ Споруди'!J20+'[10]ІІ Споруди'!J20+'[11]ІІ Споруди'!J20+'[12]ІІ Споруди'!J20+'[13]ІІ Споруди'!J20+'[14]ІІ Споруди'!J20+'[15]ІІ Споруди'!J20+'[16]ІІ Споруди'!J20+'[17]ІІ Споруди'!J20+'[18]ІІ Споруди'!J20+'[19]ІІ Споруди'!J20+'[20]ІІ Споруди'!J20+'[21]ІІ Споруди'!J20+'[22]ІІ Споруди'!J20+'[23]ІІ Споруди'!J20+'[24]ІІ Споруди'!J20+'[25]ІІ Споруди'!J20+'[26]ІІ Споруди'!J20+'[27]ІІ Споруди'!J20+'[28]ІІ Споруди'!J20+'[29]ІІ Споруди'!J20+'[30]ІІ Споруди'!J20+'[31]ІІ Споруди'!J20+'[33]ІІ Споруди'!J20+'[34]ІІ Споруди'!J20+'[35]ІІ Споруди'!J20+'[36]ІІ Споруди'!J20+'[37]ІІ Споруди'!J20+'[38]ІІ Споруди'!J20</f>
        <v>0</v>
      </c>
      <c r="K20" s="212">
        <f>'[1]ІІ Споруди'!K20+'[2]ІІ Споруди'!K20+'[3]ІІ Споруди'!K20+'[32]ІІ Споруди'!K20+'[4]ІІ Споруди'!K20+'[5]ІІ Споруди'!K20+'[6]ІІ Споруди'!K20+'[7]ІІ Споруди'!K20+'[8]ІІ Споруди'!K20+'[9]ІІ Споруди'!K20+'[10]ІІ Споруди'!K20+'[11]ІІ Споруди'!K20+'[12]ІІ Споруди'!K20+'[13]ІІ Споруди'!K20+'[14]ІІ Споруди'!K20+'[15]ІІ Споруди'!K20+'[16]ІІ Споруди'!K20+'[17]ІІ Споруди'!K20+'[18]ІІ Споруди'!K20+'[19]ІІ Споруди'!K20+'[20]ІІ Споруди'!K20+'[21]ІІ Споруди'!K20+'[22]ІІ Споруди'!K20+'[23]ІІ Споруди'!K20+'[24]ІІ Споруди'!K20+'[25]ІІ Споруди'!K20+'[26]ІІ Споруди'!K20+'[27]ІІ Споруди'!K20+'[28]ІІ Споруди'!K20+'[29]ІІ Споруди'!K20+'[30]ІІ Споруди'!K20+'[31]ІІ Споруди'!K20+'[33]ІІ Споруди'!K20+'[34]ІІ Споруди'!K20+'[35]ІІ Споруди'!K20+'[36]ІІ Споруди'!K20+'[37]ІІ Споруди'!K20+'[38]ІІ Споруди'!K20</f>
        <v>2</v>
      </c>
      <c r="L20" s="72">
        <f t="shared" si="1"/>
        <v>0</v>
      </c>
    </row>
    <row r="21" spans="1:23" ht="14.25" customHeight="1">
      <c r="A21" s="341" t="s">
        <v>149</v>
      </c>
      <c r="B21" s="341"/>
      <c r="C21" s="105" t="s">
        <v>21</v>
      </c>
      <c r="D21" s="212">
        <v>411</v>
      </c>
      <c r="E21" s="212">
        <v>359</v>
      </c>
      <c r="F21" s="212">
        <f>'[1]ІІ Споруди'!F21+'[2]ІІ Споруди'!F21+'[3]ІІ Споруди'!F21+'[32]ІІ Споруди'!F21+'[4]ІІ Споруди'!F21+'[5]ІІ Споруди'!F21+'[6]ІІ Споруди'!F21+'[7]ІІ Споруди'!F21+'[8]ІІ Споруди'!F21+'[9]ІІ Споруди'!F21+'[10]ІІ Споруди'!F21+'[11]ІІ Споруди'!F21+'[12]ІІ Споруди'!F21+'[13]ІІ Споруди'!F21+'[14]ІІ Споруди'!F21+'[15]ІІ Споруди'!F21+'[16]ІІ Споруди'!F21+'[17]ІІ Споруди'!F21+'[18]ІІ Споруди'!F21+'[19]ІІ Споруди'!F21+'[20]ІІ Споруди'!F21+'[21]ІІ Споруди'!F21+'[22]ІІ Споруди'!F21+'[23]ІІ Споруди'!F21+'[24]ІІ Споруди'!F21+'[25]ІІ Споруди'!F21+'[26]ІІ Споруди'!F21+'[27]ІІ Споруди'!F21+'[28]ІІ Споруди'!F21+'[29]ІІ Споруди'!F21+'[30]ІІ Споруди'!F21+'[31]ІІ Споруди'!F21+'[33]ІІ Споруди'!F21+'[34]ІІ Споруди'!F21+'[35]ІІ Споруди'!F21+'[36]ІІ Споруди'!F21+'[37]ІІ Споруди'!F21+'[38]ІІ Споруди'!F21</f>
        <v>5</v>
      </c>
      <c r="G21" s="212">
        <f>'[1]ІІ Споруди'!G21+'[2]ІІ Споруди'!G21+'[3]ІІ Споруди'!G21+'[32]ІІ Споруди'!G21+'[4]ІІ Споруди'!G21+'[5]ІІ Споруди'!G21+'[6]ІІ Споруди'!G21+'[7]ІІ Споруди'!G21+'[8]ІІ Споруди'!G21+'[9]ІІ Споруди'!G21+'[10]ІІ Споруди'!G21+'[11]ІІ Споруди'!G21+'[12]ІІ Споруди'!G21+'[13]ІІ Споруди'!G21+'[14]ІІ Споруди'!G21+'[15]ІІ Споруди'!G21+'[16]ІІ Споруди'!G21+'[17]ІІ Споруди'!G21+'[18]ІІ Споруди'!G21+'[19]ІІ Споруди'!G21+'[20]ІІ Споруди'!G21+'[21]ІІ Споруди'!G21+'[22]ІІ Споруди'!G21+'[23]ІІ Споруди'!G21+'[24]ІІ Споруди'!G21+'[25]ІІ Споруди'!G21+'[26]ІІ Споруди'!G21+'[27]ІІ Споруди'!G21+'[28]ІІ Споруди'!G21+'[29]ІІ Споруди'!G21+'[30]ІІ Споруди'!G21+'[31]ІІ Споруди'!G21+'[33]ІІ Споруди'!G21+'[34]ІІ Споруди'!G21+'[35]ІІ Споруди'!G21+'[36]ІІ Споруди'!G21+'[37]ІІ Споруди'!G21+'[38]ІІ Споруди'!G21</f>
        <v>16</v>
      </c>
      <c r="H21" s="212">
        <f>'[1]ІІ Споруди'!H21+'[2]ІІ Споруди'!H21+'[3]ІІ Споруди'!H21+'[32]ІІ Споруди'!H21+'[4]ІІ Споруди'!H21+'[5]ІІ Споруди'!H21+'[6]ІІ Споруди'!H21+'[7]ІІ Споруди'!H21+'[8]ІІ Споруди'!H21+'[9]ІІ Споруди'!H21+'[10]ІІ Споруди'!H21+'[11]ІІ Споруди'!H21+'[12]ІІ Споруди'!H21+'[13]ІІ Споруди'!H21+'[14]ІІ Споруди'!H21+'[15]ІІ Споруди'!H21+'[16]ІІ Споруди'!H21+'[17]ІІ Споруди'!H21+'[18]ІІ Споруди'!H21+'[19]ІІ Споруди'!H21+'[20]ІІ Споруди'!H21+'[21]ІІ Споруди'!H21+'[22]ІІ Споруди'!H21+'[23]ІІ Споруди'!H21+'[24]ІІ Споруди'!H21+'[25]ІІ Споруди'!H21+'[26]ІІ Споруди'!H21+'[27]ІІ Споруди'!H21+'[28]ІІ Споруди'!H21+'[29]ІІ Споруди'!H21+'[30]ІІ Споруди'!H21+'[31]ІІ Споруди'!H21+'[33]ІІ Споруди'!H21+'[34]ІІ Споруди'!H21+'[35]ІІ Споруди'!H21+'[36]ІІ Споруди'!H21+'[37]ІІ Споруди'!H21+'[38]ІІ Споруди'!H21</f>
        <v>31</v>
      </c>
      <c r="I21" s="210">
        <v>31</v>
      </c>
      <c r="J21" s="212">
        <f>'[1]ІІ Споруди'!J21+'[2]ІІ Споруди'!J21+'[3]ІІ Споруди'!J21+'[32]ІІ Споруди'!J21+'[4]ІІ Споруди'!J21+'[5]ІІ Споруди'!J21+'[6]ІІ Споруди'!J21+'[7]ІІ Споруди'!J21+'[8]ІІ Споруди'!J21+'[9]ІІ Споруди'!J21+'[10]ІІ Споруди'!J21+'[11]ІІ Споруди'!J21+'[12]ІІ Споруди'!J21+'[13]ІІ Споруди'!J21+'[14]ІІ Споруди'!J21+'[15]ІІ Споруди'!J21+'[16]ІІ Споруди'!J21+'[17]ІІ Споруди'!J21+'[18]ІІ Споруди'!J21+'[19]ІІ Споруди'!J21+'[20]ІІ Споруди'!J21+'[21]ІІ Споруди'!J21+'[22]ІІ Споруди'!J21+'[23]ІІ Споруди'!J21+'[24]ІІ Споруди'!J21+'[25]ІІ Споруди'!J21+'[26]ІІ Споруди'!J21+'[27]ІІ Споруди'!J21+'[28]ІІ Споруди'!J21+'[29]ІІ Споруди'!J21+'[30]ІІ Споруди'!J21+'[31]ІІ Споруди'!J21+'[33]ІІ Споруди'!J21+'[34]ІІ Споруди'!J21+'[35]ІІ Споруди'!J21+'[36]ІІ Споруди'!J21+'[37]ІІ Споруди'!J21+'[38]ІІ Споруди'!J21</f>
        <v>3</v>
      </c>
      <c r="K21" s="212">
        <v>86</v>
      </c>
      <c r="L21" s="72">
        <f t="shared" si="1"/>
        <v>0</v>
      </c>
      <c r="W21" s="17" t="s">
        <v>197</v>
      </c>
    </row>
    <row r="22" spans="1:12" ht="13.5" customHeight="1">
      <c r="A22" s="40"/>
      <c r="B22" s="49" t="s">
        <v>147</v>
      </c>
      <c r="C22" s="36" t="s">
        <v>45</v>
      </c>
      <c r="D22" s="211">
        <f>'[1]ІІ Споруди'!D22+'[2]ІІ Споруди'!D22+'[3]ІІ Споруди'!D22+'[32]ІІ Споруди'!D22+'[4]ІІ Споруди'!D22+'[5]ІІ Споруди'!D22+'[6]ІІ Споруди'!D22+'[7]ІІ Споруди'!D22+'[8]ІІ Споруди'!D22+'[9]ІІ Споруди'!D22+'[10]ІІ Споруди'!D22+'[11]ІІ Споруди'!D22+'[12]ІІ Споруди'!D22+'[13]ІІ Споруди'!D22+'[14]ІІ Споруди'!D22+'[15]ІІ Споруди'!D22+'[16]ІІ Споруди'!D22+'[17]ІІ Споруди'!D22+'[18]ІІ Споруди'!D22+'[19]ІІ Споруди'!D22+'[20]ІІ Споруди'!D22+'[21]ІІ Споруди'!D22+'[22]ІІ Споруди'!D22+'[23]ІІ Споруди'!D22+'[24]ІІ Споруди'!D22+'[25]ІІ Споруди'!D22+'[26]ІІ Споруди'!D22+'[27]ІІ Споруди'!D22+'[28]ІІ Споруди'!D22+'[29]ІІ Споруди'!D22+'[30]ІІ Споруди'!D22+'[31]ІІ Споруди'!D22+'[33]ІІ Споруди'!D22+'[34]ІІ Споруди'!D22+'[35]ІІ Споруди'!D22+'[36]ІІ Споруди'!D22+'[37]ІІ Споруди'!D22+'[38]ІІ Споруди'!D22</f>
        <v>30</v>
      </c>
      <c r="E22" s="211">
        <f>'[1]ІІ Споруди'!E22+'[2]ІІ Споруди'!E22+'[3]ІІ Споруди'!E22+'[32]ІІ Споруди'!E22+'[4]ІІ Споруди'!E22+'[5]ІІ Споруди'!E22+'[6]ІІ Споруди'!E22+'[7]ІІ Споруди'!E22+'[8]ІІ Споруди'!E22+'[9]ІІ Споруди'!E22+'[10]ІІ Споруди'!E22+'[11]ІІ Споруди'!E22+'[12]ІІ Споруди'!E22+'[13]ІІ Споруди'!E22+'[14]ІІ Споруди'!E22+'[15]ІІ Споруди'!E22+'[16]ІІ Споруди'!E22+'[17]ІІ Споруди'!E22+'[18]ІІ Споруди'!E22+'[19]ІІ Споруди'!E22+'[20]ІІ Споруди'!E22+'[21]ІІ Споруди'!E22+'[22]ІІ Споруди'!E22+'[23]ІІ Споруди'!E22+'[24]ІІ Споруди'!E22+'[25]ІІ Споруди'!E22+'[26]ІІ Споруди'!E22+'[27]ІІ Споруди'!E22+'[28]ІІ Споруди'!E22+'[29]ІІ Споруди'!E22+'[30]ІІ Споруди'!E22+'[31]ІІ Споруди'!E22+'[33]ІІ Споруди'!E22+'[34]ІІ Споруди'!E22+'[35]ІІ Споруди'!E22+'[36]ІІ Споруди'!E22+'[37]ІІ Споруди'!E22+'[38]ІІ Споруди'!E22</f>
        <v>23</v>
      </c>
      <c r="F22" s="211">
        <f>'[1]ІІ Споруди'!F22+'[2]ІІ Споруди'!F22+'[3]ІІ Споруди'!F22+'[32]ІІ Споруди'!F22+'[4]ІІ Споруди'!F22+'[5]ІІ Споруди'!F22+'[6]ІІ Споруди'!F22+'[7]ІІ Споруди'!F22+'[8]ІІ Споруди'!F22+'[9]ІІ Споруди'!F22+'[10]ІІ Споруди'!F22+'[11]ІІ Споруди'!F22+'[12]ІІ Споруди'!F22+'[13]ІІ Споруди'!F22+'[14]ІІ Споруди'!F22+'[15]ІІ Споруди'!F22+'[16]ІІ Споруди'!F22+'[17]ІІ Споруди'!F22+'[18]ІІ Споруди'!F22+'[19]ІІ Споруди'!F22+'[20]ІІ Споруди'!F22+'[21]ІІ Споруди'!F22+'[22]ІІ Споруди'!F22+'[23]ІІ Споруди'!F22+'[24]ІІ Споруди'!F22+'[25]ІІ Споруди'!F22+'[26]ІІ Споруди'!F22+'[27]ІІ Споруди'!F22+'[28]ІІ Споруди'!F22+'[29]ІІ Споруди'!F22+'[30]ІІ Споруди'!F22+'[31]ІІ Споруди'!F22+'[33]ІІ Споруди'!F22+'[34]ІІ Споруди'!F22+'[35]ІІ Споруди'!F22+'[36]ІІ Споруди'!F22+'[37]ІІ Споруди'!F22+'[38]ІІ Споруди'!F22</f>
        <v>1</v>
      </c>
      <c r="G22" s="211">
        <f>'[1]ІІ Споруди'!G22+'[2]ІІ Споруди'!G22+'[3]ІІ Споруди'!G22+'[32]ІІ Споруди'!G22+'[4]ІІ Споруди'!G22+'[5]ІІ Споруди'!G22+'[6]ІІ Споруди'!G22+'[7]ІІ Споруди'!G22+'[8]ІІ Споруди'!G22+'[9]ІІ Споруди'!G22+'[10]ІІ Споруди'!G22+'[11]ІІ Споруди'!G22+'[12]ІІ Споруди'!G22+'[13]ІІ Споруди'!G22+'[14]ІІ Споруди'!G22+'[15]ІІ Споруди'!G22+'[16]ІІ Споруди'!G22+'[17]ІІ Споруди'!G22+'[18]ІІ Споруди'!G22+'[19]ІІ Споруди'!G22+'[20]ІІ Споруди'!G22+'[21]ІІ Споруди'!G22+'[22]ІІ Споруди'!G22+'[23]ІІ Споруди'!G22+'[24]ІІ Споруди'!G22+'[25]ІІ Споруди'!G22+'[26]ІІ Споруди'!G22+'[27]ІІ Споруди'!G22+'[28]ІІ Споруди'!G22+'[29]ІІ Споруди'!G22+'[30]ІІ Споруди'!G22+'[31]ІІ Споруди'!G22+'[33]ІІ Споруди'!G22+'[34]ІІ Споруди'!G22+'[35]ІІ Споруди'!G22+'[36]ІІ Споруди'!G22+'[37]ІІ Споруди'!G22+'[38]ІІ Споруди'!G22</f>
        <v>2</v>
      </c>
      <c r="H22" s="211">
        <f>'[1]ІІ Споруди'!H22+'[2]ІІ Споруди'!H22+'[3]ІІ Споруди'!H22+'[32]ІІ Споруди'!H22+'[4]ІІ Споруди'!H22+'[5]ІІ Споруди'!H22+'[6]ІІ Споруди'!H22+'[7]ІІ Споруди'!H22+'[8]ІІ Споруди'!H22+'[9]ІІ Споруди'!H22+'[10]ІІ Споруди'!H22+'[11]ІІ Споруди'!H22+'[12]ІІ Споруди'!H22+'[13]ІІ Споруди'!H22+'[14]ІІ Споруди'!H22+'[15]ІІ Споруди'!H22+'[16]ІІ Споруди'!H22+'[17]ІІ Споруди'!H22+'[18]ІІ Споруди'!H22+'[19]ІІ Споруди'!H22+'[20]ІІ Споруди'!H22+'[21]ІІ Споруди'!H22+'[22]ІІ Споруди'!H22+'[23]ІІ Споруди'!H22+'[24]ІІ Споруди'!H22+'[25]ІІ Споруди'!H22+'[26]ІІ Споруди'!H22+'[27]ІІ Споруди'!H22+'[28]ІІ Споруди'!H22+'[29]ІІ Споруди'!H22+'[30]ІІ Споруди'!H22+'[31]ІІ Споруди'!H22+'[33]ІІ Споруди'!H22+'[34]ІІ Споруди'!H22+'[35]ІІ Споруди'!H22+'[36]ІІ Споруди'!H22+'[37]ІІ Споруди'!H22+'[38]ІІ Споруди'!H22</f>
        <v>4</v>
      </c>
      <c r="I22" s="211">
        <f>'[1]ІІ Споруди'!I22+'[2]ІІ Споруди'!I22+'[3]ІІ Споруди'!I22+'[32]ІІ Споруди'!I22+'[4]ІІ Споруди'!I22+'[5]ІІ Споруди'!I22+'[6]ІІ Споруди'!I22+'[7]ІІ Споруди'!I22+'[8]ІІ Споруди'!I22+'[9]ІІ Споруди'!I22+'[10]ІІ Споруди'!I22+'[11]ІІ Споруди'!I22+'[12]ІІ Споруди'!I22+'[13]ІІ Споруди'!I22+'[14]ІІ Споруди'!I22+'[15]ІІ Споруди'!I22+'[16]ІІ Споруди'!I22+'[17]ІІ Споруди'!I22+'[18]ІІ Споруди'!I22+'[19]ІІ Споруди'!I22+'[20]ІІ Споруди'!I22+'[21]ІІ Споруди'!I22+'[22]ІІ Споруди'!I22+'[23]ІІ Споруди'!I22+'[24]ІІ Споруди'!I22+'[25]ІІ Споруди'!I22+'[26]ІІ Споруди'!I22+'[27]ІІ Споруди'!I22+'[28]ІІ Споруди'!I22+'[29]ІІ Споруди'!I22+'[30]ІІ Споруди'!I22+'[31]ІІ Споруди'!I22+'[33]ІІ Споруди'!I22+'[34]ІІ Споруди'!I22+'[35]ІІ Споруди'!I22+'[36]ІІ Споруди'!I22+'[37]ІІ Споруди'!I22+'[38]ІІ Споруди'!I22</f>
        <v>0</v>
      </c>
      <c r="J22" s="211">
        <f>'[1]ІІ Споруди'!J22+'[2]ІІ Споруди'!J22+'[3]ІІ Споруди'!J22+'[32]ІІ Споруди'!J22+'[4]ІІ Споруди'!J22+'[5]ІІ Споруди'!J22+'[6]ІІ Споруди'!J22+'[7]ІІ Споруди'!J22+'[8]ІІ Споруди'!J22+'[9]ІІ Споруди'!J22+'[10]ІІ Споруди'!J22+'[11]ІІ Споруди'!J22+'[12]ІІ Споруди'!J22+'[13]ІІ Споруди'!J22+'[14]ІІ Споруди'!J22+'[15]ІІ Споруди'!J22+'[16]ІІ Споруди'!J22+'[17]ІІ Споруди'!J22+'[18]ІІ Споруди'!J22+'[19]ІІ Споруди'!J22+'[20]ІІ Споруди'!J22+'[21]ІІ Споруди'!J22+'[22]ІІ Споруди'!J22+'[23]ІІ Споруди'!J22+'[24]ІІ Споруди'!J22+'[25]ІІ Споруди'!J22+'[26]ІІ Споруди'!J22+'[27]ІІ Споруди'!J22+'[28]ІІ Споруди'!J22+'[29]ІІ Споруди'!J22+'[30]ІІ Споруди'!J22+'[31]ІІ Споруди'!J22+'[33]ІІ Споруди'!J22+'[34]ІІ Споруди'!J22+'[35]ІІ Споруди'!J22+'[36]ІІ Споруди'!J22+'[37]ІІ Споруди'!J22+'[38]ІІ Споруди'!J22</f>
        <v>0</v>
      </c>
      <c r="K22" s="211">
        <f>'[1]ІІ Споруди'!K22+'[2]ІІ Споруди'!K22+'[3]ІІ Споруди'!K22+'[32]ІІ Споруди'!K22+'[4]ІІ Споруди'!K22+'[5]ІІ Споруди'!K22+'[6]ІІ Споруди'!K22+'[7]ІІ Споруди'!K22+'[8]ІІ Споруди'!K22+'[9]ІІ Споруди'!K22+'[10]ІІ Споруди'!K22+'[11]ІІ Споруди'!K22+'[12]ІІ Споруди'!K22+'[13]ІІ Споруди'!K22+'[14]ІІ Споруди'!K22+'[15]ІІ Споруди'!K22+'[16]ІІ Споруди'!K22+'[17]ІІ Споруди'!K22+'[18]ІІ Споруди'!K22+'[19]ІІ Споруди'!K22+'[20]ІІ Споруди'!K22+'[21]ІІ Споруди'!K22+'[22]ІІ Споруди'!K22+'[23]ІІ Споруди'!K22+'[24]ІІ Споруди'!K22+'[25]ІІ Споруди'!K22+'[26]ІІ Споруди'!K22+'[27]ІІ Споруди'!K22+'[28]ІІ Споруди'!K22+'[29]ІІ Споруди'!K22+'[30]ІІ Споруди'!K22+'[31]ІІ Споруди'!K22+'[33]ІІ Споруди'!K22+'[34]ІІ Споруди'!K22+'[35]ІІ Споруди'!K22+'[36]ІІ Споруди'!K22+'[37]ІІ Споруди'!K22+'[38]ІІ Споруди'!K22</f>
        <v>3</v>
      </c>
      <c r="L22" s="72">
        <f t="shared" si="1"/>
        <v>0</v>
      </c>
    </row>
    <row r="23" spans="1:12" ht="13.5" customHeight="1">
      <c r="A23" s="349" t="s">
        <v>83</v>
      </c>
      <c r="B23" s="349"/>
      <c r="C23" s="105" t="s">
        <v>22</v>
      </c>
      <c r="D23" s="210">
        <v>3</v>
      </c>
      <c r="E23" s="210">
        <v>1</v>
      </c>
      <c r="F23" s="210">
        <f>'[1]ІІ Споруди'!F23+'[2]ІІ Споруди'!F23+'[3]ІІ Споруди'!F23+'[32]ІІ Споруди'!F23+'[4]ІІ Споруди'!F23+'[5]ІІ Споруди'!F23+'[6]ІІ Споруди'!F23+'[7]ІІ Споруди'!F23+'[8]ІІ Споруди'!F23+'[9]ІІ Споруди'!F23+'[10]ІІ Споруди'!F23+'[11]ІІ Споруди'!F23+'[12]ІІ Споруди'!F23+'[13]ІІ Споруди'!F23+'[14]ІІ Споруди'!F23+'[15]ІІ Споруди'!F23+'[16]ІІ Споруди'!F23+'[17]ІІ Споруди'!F23+'[18]ІІ Споруди'!F23+'[19]ІІ Споруди'!F23+'[20]ІІ Споруди'!F23+'[21]ІІ Споруди'!F23+'[22]ІІ Споруди'!F23+'[23]ІІ Споруди'!F23+'[24]ІІ Споруди'!F23+'[25]ІІ Споруди'!F23+'[26]ІІ Споруди'!F23+'[27]ІІ Споруди'!F23+'[28]ІІ Споруди'!F23+'[29]ІІ Споруди'!F23+'[30]ІІ Споруди'!F23+'[31]ІІ Споруди'!F23+'[33]ІІ Споруди'!F23+'[34]ІІ Споруди'!F23+'[35]ІІ Споруди'!F23+'[36]ІІ Споруди'!F23+'[37]ІІ Споруди'!F23+'[38]ІІ Споруди'!F23</f>
        <v>0</v>
      </c>
      <c r="G23" s="210">
        <f>'[1]ІІ Споруди'!G23+'[2]ІІ Споруди'!G23+'[3]ІІ Споруди'!G23+'[32]ІІ Споруди'!G23+'[4]ІІ Споруди'!G23+'[5]ІІ Споруди'!G23+'[6]ІІ Споруди'!G23+'[7]ІІ Споруди'!G23+'[8]ІІ Споруди'!G23+'[9]ІІ Споруди'!G23+'[10]ІІ Споруди'!G23+'[11]ІІ Споруди'!G23+'[12]ІІ Споруди'!G23+'[13]ІІ Споруди'!G23+'[14]ІІ Споруди'!G23+'[15]ІІ Споруди'!G23+'[16]ІІ Споруди'!G23+'[17]ІІ Споруди'!G23+'[18]ІІ Споруди'!G23+'[19]ІІ Споруди'!G23+'[20]ІІ Споруди'!G23+'[21]ІІ Споруди'!G23+'[22]ІІ Споруди'!G23+'[23]ІІ Споруди'!G23+'[24]ІІ Споруди'!G23+'[25]ІІ Споруди'!G23+'[26]ІІ Споруди'!G23+'[27]ІІ Споруди'!G23+'[28]ІІ Споруди'!G23+'[29]ІІ Споруди'!G23+'[30]ІІ Споруди'!G23+'[31]ІІ Споруди'!G23+'[33]ІІ Споруди'!G23+'[34]ІІ Споруди'!G23+'[35]ІІ Споруди'!G23+'[36]ІІ Споруди'!G23+'[37]ІІ Споруди'!G23+'[38]ІІ Споруди'!G23</f>
        <v>0</v>
      </c>
      <c r="H23" s="210">
        <f>'[1]ІІ Споруди'!H23+'[2]ІІ Споруди'!H23+'[3]ІІ Споруди'!H23+'[32]ІІ Споруди'!H23+'[4]ІІ Споруди'!H23+'[5]ІІ Споруди'!H23+'[6]ІІ Споруди'!H23+'[7]ІІ Споруди'!H23+'[8]ІІ Споруди'!H23+'[9]ІІ Споруди'!H23+'[10]ІІ Споруди'!H23+'[11]ІІ Споруди'!H23+'[12]ІІ Споруди'!H23+'[13]ІІ Споруди'!H23+'[14]ІІ Споруди'!H23+'[15]ІІ Споруди'!H23+'[16]ІІ Споруди'!H23+'[17]ІІ Споруди'!H23+'[18]ІІ Споруди'!H23+'[19]ІІ Споруди'!H23+'[20]ІІ Споруди'!H23+'[21]ІІ Споруди'!H23+'[22]ІІ Споруди'!H23+'[23]ІІ Споруди'!H23+'[24]ІІ Споруди'!H23+'[25]ІІ Споруди'!H23+'[26]ІІ Споруди'!H23+'[27]ІІ Споруди'!H23+'[28]ІІ Споруди'!H23+'[29]ІІ Споруди'!H23+'[30]ІІ Споруди'!H23+'[31]ІІ Споруди'!H23+'[33]ІІ Споруди'!H23+'[34]ІІ Споруди'!H23+'[35]ІІ Споруди'!H23+'[36]ІІ Споруди'!H23+'[37]ІІ Споруди'!H23+'[38]ІІ Споруди'!H23</f>
        <v>2</v>
      </c>
      <c r="I23" s="210">
        <v>1</v>
      </c>
      <c r="J23" s="210">
        <f>'[1]ІІ Споруди'!J23+'[2]ІІ Споруди'!J23+'[3]ІІ Споруди'!J23+'[32]ІІ Споруди'!J23+'[4]ІІ Споруди'!J23+'[5]ІІ Споруди'!J23+'[6]ІІ Споруди'!J23+'[7]ІІ Споруди'!J23+'[8]ІІ Споруди'!J23+'[9]ІІ Споруди'!J23+'[10]ІІ Споруди'!J23+'[11]ІІ Споруди'!J23+'[12]ІІ Споруди'!J23+'[13]ІІ Споруди'!J23+'[14]ІІ Споруди'!J23+'[15]ІІ Споруди'!J23+'[16]ІІ Споруди'!J23+'[17]ІІ Споруди'!J23+'[18]ІІ Споруди'!J23+'[19]ІІ Споруди'!J23+'[20]ІІ Споруди'!J23+'[21]ІІ Споруди'!J23+'[22]ІІ Споруди'!J23+'[23]ІІ Споруди'!J23+'[24]ІІ Споруди'!J23+'[25]ІІ Споруди'!J23+'[26]ІІ Споруди'!J23+'[27]ІІ Споруди'!J23+'[28]ІІ Споруди'!J23+'[29]ІІ Споруди'!J23+'[30]ІІ Споруди'!J23+'[31]ІІ Споруди'!J23+'[33]ІІ Споруди'!J23+'[34]ІІ Споруди'!J23+'[35]ІІ Споруди'!J23+'[36]ІІ Споруди'!J23+'[37]ІІ Споруди'!J23+'[38]ІІ Споруди'!J23</f>
        <v>1</v>
      </c>
      <c r="K23" s="210">
        <v>0</v>
      </c>
      <c r="L23" s="72">
        <f t="shared" si="1"/>
        <v>0</v>
      </c>
    </row>
    <row r="24" spans="1:12" ht="23.25" customHeight="1">
      <c r="A24" s="40"/>
      <c r="B24" s="49" t="s">
        <v>111</v>
      </c>
      <c r="C24" s="36" t="s">
        <v>9</v>
      </c>
      <c r="D24" s="211">
        <f>'[1]ІІ Споруди'!D24+'[2]ІІ Споруди'!D24+'[3]ІІ Споруди'!D24+'[32]ІІ Споруди'!D24+'[4]ІІ Споруди'!D24+'[5]ІІ Споруди'!D24+'[6]ІІ Споруди'!D24+'[7]ІІ Споруди'!D24+'[8]ІІ Споруди'!D24+'[9]ІІ Споруди'!D24+'[10]ІІ Споруди'!D24+'[11]ІІ Споруди'!D24+'[12]ІІ Споруди'!D24+'[13]ІІ Споруди'!D24+'[14]ІІ Споруди'!D24+'[15]ІІ Споруди'!D24+'[16]ІІ Споруди'!D24+'[17]ІІ Споруди'!D24+'[18]ІІ Споруди'!D24+'[19]ІІ Споруди'!D24+'[20]ІІ Споруди'!D24+'[21]ІІ Споруди'!D24+'[22]ІІ Споруди'!D24+'[23]ІІ Споруди'!D24+'[24]ІІ Споруди'!D24+'[25]ІІ Споруди'!D24+'[26]ІІ Споруди'!D24+'[27]ІІ Споруди'!D24+'[28]ІІ Споруди'!D24+'[29]ІІ Споруди'!D24+'[30]ІІ Споруди'!D24+'[31]ІІ Споруди'!D24+'[33]ІІ Споруди'!D24+'[34]ІІ Споруди'!D24+'[35]ІІ Споруди'!D24+'[36]ІІ Споруди'!D24+'[37]ІІ Споруди'!D24+'[38]ІІ Споруди'!D24</f>
        <v>0</v>
      </c>
      <c r="E24" s="211">
        <f>'[1]ІІ Споруди'!E24+'[2]ІІ Споруди'!E24+'[3]ІІ Споруди'!E24+'[32]ІІ Споруди'!E24+'[4]ІІ Споруди'!E24+'[5]ІІ Споруди'!E24+'[6]ІІ Споруди'!E24+'[7]ІІ Споруди'!E24+'[8]ІІ Споруди'!E24+'[9]ІІ Споруди'!E24+'[10]ІІ Споруди'!E24+'[11]ІІ Споруди'!E24+'[12]ІІ Споруди'!E24+'[13]ІІ Споруди'!E24+'[14]ІІ Споруди'!E24+'[15]ІІ Споруди'!E24+'[16]ІІ Споруди'!E24+'[17]ІІ Споруди'!E24+'[18]ІІ Споруди'!E24+'[19]ІІ Споруди'!E24+'[20]ІІ Споруди'!E24+'[21]ІІ Споруди'!E24+'[22]ІІ Споруди'!E24+'[23]ІІ Споруди'!E24+'[24]ІІ Споруди'!E24+'[25]ІІ Споруди'!E24+'[26]ІІ Споруди'!E24+'[27]ІІ Споруди'!E24+'[28]ІІ Споруди'!E24+'[29]ІІ Споруди'!E24+'[30]ІІ Споруди'!E24+'[31]ІІ Споруди'!E24+'[33]ІІ Споруди'!E24+'[34]ІІ Споруди'!E24+'[35]ІІ Споруди'!E24+'[36]ІІ Споруди'!E24+'[37]ІІ Споруди'!E24+'[38]ІІ Споруди'!E24</f>
        <v>0</v>
      </c>
      <c r="F24" s="211">
        <f>'[1]ІІ Споруди'!F24+'[2]ІІ Споруди'!F24+'[3]ІІ Споруди'!F24+'[32]ІІ Споруди'!F24+'[4]ІІ Споруди'!F24+'[5]ІІ Споруди'!F24+'[6]ІІ Споруди'!F24+'[7]ІІ Споруди'!F24+'[8]ІІ Споруди'!F24+'[9]ІІ Споруди'!F24+'[10]ІІ Споруди'!F24+'[11]ІІ Споруди'!F24+'[12]ІІ Споруди'!F24+'[13]ІІ Споруди'!F24+'[14]ІІ Споруди'!F24+'[15]ІІ Споруди'!F24+'[16]ІІ Споруди'!F24+'[17]ІІ Споруди'!F24+'[18]ІІ Споруди'!F24+'[19]ІІ Споруди'!F24+'[20]ІІ Споруди'!F24+'[21]ІІ Споруди'!F24+'[22]ІІ Споруди'!F24+'[23]ІІ Споруди'!F24+'[24]ІІ Споруди'!F24+'[25]ІІ Споруди'!F24+'[26]ІІ Споруди'!F24+'[27]ІІ Споруди'!F24+'[28]ІІ Споруди'!F24+'[29]ІІ Споруди'!F24+'[30]ІІ Споруди'!F24+'[31]ІІ Споруди'!F24+'[33]ІІ Споруди'!F24+'[34]ІІ Споруди'!F24+'[35]ІІ Споруди'!F24+'[36]ІІ Споруди'!F24+'[37]ІІ Споруди'!F24+'[38]ІІ Споруди'!F24</f>
        <v>0</v>
      </c>
      <c r="G24" s="211">
        <f>'[1]ІІ Споруди'!G24+'[2]ІІ Споруди'!G24+'[3]ІІ Споруди'!G24+'[32]ІІ Споруди'!G24+'[4]ІІ Споруди'!G24+'[5]ІІ Споруди'!G24+'[6]ІІ Споруди'!G24+'[7]ІІ Споруди'!G24+'[8]ІІ Споруди'!G24+'[9]ІІ Споруди'!G24+'[10]ІІ Споруди'!G24+'[11]ІІ Споруди'!G24+'[12]ІІ Споруди'!G24+'[13]ІІ Споруди'!G24+'[14]ІІ Споруди'!G24+'[15]ІІ Споруди'!G24+'[16]ІІ Споруди'!G24+'[17]ІІ Споруди'!G24+'[18]ІІ Споруди'!G24+'[19]ІІ Споруди'!G24+'[20]ІІ Споруди'!G24+'[21]ІІ Споруди'!G24+'[22]ІІ Споруди'!G24+'[23]ІІ Споруди'!G24+'[24]ІІ Споруди'!G24+'[25]ІІ Споруди'!G24+'[26]ІІ Споруди'!G24+'[27]ІІ Споруди'!G24+'[28]ІІ Споруди'!G24+'[29]ІІ Споруди'!G24+'[30]ІІ Споруди'!G24+'[31]ІІ Споруди'!G24+'[33]ІІ Споруди'!G24+'[34]ІІ Споруди'!G24+'[35]ІІ Споруди'!G24+'[36]ІІ Споруди'!G24+'[37]ІІ Споруди'!G24+'[38]ІІ Споруди'!G24</f>
        <v>0</v>
      </c>
      <c r="H24" s="211">
        <f>'[1]ІІ Споруди'!H24+'[2]ІІ Споруди'!H24+'[3]ІІ Споруди'!H24+'[32]ІІ Споруди'!H24+'[4]ІІ Споруди'!H24+'[5]ІІ Споруди'!H24+'[6]ІІ Споруди'!H24+'[7]ІІ Споруди'!H24+'[8]ІІ Споруди'!H24+'[9]ІІ Споруди'!H24+'[10]ІІ Споруди'!H24+'[11]ІІ Споруди'!H24+'[12]ІІ Споруди'!H24+'[13]ІІ Споруди'!H24+'[14]ІІ Споруди'!H24+'[15]ІІ Споруди'!H24+'[16]ІІ Споруди'!H24+'[17]ІІ Споруди'!H24+'[18]ІІ Споруди'!H24+'[19]ІІ Споруди'!H24+'[20]ІІ Споруди'!H24+'[21]ІІ Споруди'!H24+'[22]ІІ Споруди'!H24+'[23]ІІ Споруди'!H24+'[24]ІІ Споруди'!H24+'[25]ІІ Споруди'!H24+'[26]ІІ Споруди'!H24+'[27]ІІ Споруди'!H24+'[28]ІІ Споруди'!H24+'[29]ІІ Споруди'!H24+'[30]ІІ Споруди'!H24+'[31]ІІ Споруди'!H24+'[33]ІІ Споруди'!H24+'[34]ІІ Споруди'!H24+'[35]ІІ Споруди'!H24+'[36]ІІ Споруди'!H24+'[37]ІІ Споруди'!H24+'[38]ІІ Споруди'!H24</f>
        <v>0</v>
      </c>
      <c r="I24" s="211">
        <f>'[1]ІІ Споруди'!I24+'[2]ІІ Споруди'!I24+'[3]ІІ Споруди'!I24+'[32]ІІ Споруди'!I24+'[4]ІІ Споруди'!I24+'[5]ІІ Споруди'!I24+'[6]ІІ Споруди'!I24+'[7]ІІ Споруди'!I24+'[8]ІІ Споруди'!I24+'[9]ІІ Споруди'!I24+'[10]ІІ Споруди'!I24+'[11]ІІ Споруди'!I24+'[12]ІІ Споруди'!I24+'[13]ІІ Споруди'!I24+'[14]ІІ Споруди'!I24+'[15]ІІ Споруди'!I24+'[16]ІІ Споруди'!I24+'[17]ІІ Споруди'!I24+'[18]ІІ Споруди'!I24+'[19]ІІ Споруди'!I24+'[20]ІІ Споруди'!I24+'[21]ІІ Споруди'!I24+'[22]ІІ Споруди'!I24+'[23]ІІ Споруди'!I24+'[24]ІІ Споруди'!I24+'[25]ІІ Споруди'!I24+'[26]ІІ Споруди'!I24+'[27]ІІ Споруди'!I24+'[28]ІІ Споруди'!I24+'[29]ІІ Споруди'!I24+'[30]ІІ Споруди'!I24+'[31]ІІ Споруди'!I24+'[33]ІІ Споруди'!I24+'[34]ІІ Споруди'!I24+'[35]ІІ Споруди'!I24+'[36]ІІ Споруди'!I24+'[37]ІІ Споруди'!I24+'[38]ІІ Споруди'!I24</f>
        <v>0</v>
      </c>
      <c r="J24" s="211">
        <f>'[1]ІІ Споруди'!J24+'[2]ІІ Споруди'!J24+'[3]ІІ Споруди'!J24+'[32]ІІ Споруди'!J24+'[4]ІІ Споруди'!J24+'[5]ІІ Споруди'!J24+'[6]ІІ Споруди'!J24+'[7]ІІ Споруди'!J24+'[8]ІІ Споруди'!J24+'[9]ІІ Споруди'!J24+'[10]ІІ Споруди'!J24+'[11]ІІ Споруди'!J24+'[12]ІІ Споруди'!J24+'[13]ІІ Споруди'!J24+'[14]ІІ Споруди'!J24+'[15]ІІ Споруди'!J24+'[16]ІІ Споруди'!J24+'[17]ІІ Споруди'!J24+'[18]ІІ Споруди'!J24+'[19]ІІ Споруди'!J24+'[20]ІІ Споруди'!J24+'[21]ІІ Споруди'!J24+'[22]ІІ Споруди'!J24+'[23]ІІ Споруди'!J24+'[24]ІІ Споруди'!J24+'[25]ІІ Споруди'!J24+'[26]ІІ Споруди'!J24+'[27]ІІ Споруди'!J24+'[28]ІІ Споруди'!J24+'[29]ІІ Споруди'!J24+'[30]ІІ Споруди'!J24+'[31]ІІ Споруди'!J24+'[33]ІІ Споруди'!J24+'[34]ІІ Споруди'!J24+'[35]ІІ Споруди'!J24+'[36]ІІ Споруди'!J24+'[37]ІІ Споруди'!J24+'[38]ІІ Споруди'!J24</f>
        <v>0</v>
      </c>
      <c r="K24" s="211">
        <f>'[1]ІІ Споруди'!K24+'[2]ІІ Споруди'!K24+'[3]ІІ Споруди'!K24+'[32]ІІ Споруди'!K24+'[4]ІІ Споруди'!K24+'[5]ІІ Споруди'!K24+'[6]ІІ Споруди'!K24+'[7]ІІ Споруди'!K24+'[8]ІІ Споруди'!K24+'[9]ІІ Споруди'!K24+'[10]ІІ Споруди'!K24+'[11]ІІ Споруди'!K24+'[12]ІІ Споруди'!K24+'[13]ІІ Споруди'!K24+'[14]ІІ Споруди'!K24+'[15]ІІ Споруди'!K24+'[16]ІІ Споруди'!K24+'[17]ІІ Споруди'!K24+'[18]ІІ Споруди'!K24+'[19]ІІ Споруди'!K24+'[20]ІІ Споруди'!K24+'[21]ІІ Споруди'!K24+'[22]ІІ Споруди'!K24+'[23]ІІ Споруди'!K24+'[24]ІІ Споруди'!K24+'[25]ІІ Споруди'!K24+'[26]ІІ Споруди'!K24+'[27]ІІ Споруди'!K24+'[28]ІІ Споруди'!K24+'[29]ІІ Споруди'!K24+'[30]ІІ Споруди'!K24+'[31]ІІ Споруди'!K24+'[33]ІІ Споруди'!K24+'[34]ІІ Споруди'!K24+'[35]ІІ Споруди'!K24+'[36]ІІ Споруди'!K24+'[37]ІІ Споруди'!K24+'[38]ІІ Споруди'!K24</f>
        <v>0</v>
      </c>
      <c r="L24" s="72">
        <f t="shared" si="1"/>
        <v>0</v>
      </c>
    </row>
    <row r="25" spans="1:12" ht="14.25" customHeight="1">
      <c r="A25" s="48"/>
      <c r="B25" s="49" t="s">
        <v>112</v>
      </c>
      <c r="C25" s="36" t="s">
        <v>48</v>
      </c>
      <c r="D25" s="213">
        <f>'[1]ІІ Споруди'!D25+'[2]ІІ Споруди'!D25+'[3]ІІ Споруди'!D25+'[32]ІІ Споруди'!D25+'[4]ІІ Споруди'!D25+'[5]ІІ Споруди'!D25+'[6]ІІ Споруди'!D25+'[7]ІІ Споруди'!D25+'[8]ІІ Споруди'!D25+'[9]ІІ Споруди'!D25+'[10]ІІ Споруди'!D25+'[11]ІІ Споруди'!D25+'[12]ІІ Споруди'!D25+'[13]ІІ Споруди'!D25+'[14]ІІ Споруди'!D25+'[15]ІІ Споруди'!D25+'[16]ІІ Споруди'!D25+'[17]ІІ Споруди'!D25+'[18]ІІ Споруди'!D25+'[19]ІІ Споруди'!D25+'[20]ІІ Споруди'!D25+'[21]ІІ Споруди'!D25+'[22]ІІ Споруди'!D25+'[23]ІІ Споруди'!D25+'[24]ІІ Споруди'!D25+'[25]ІІ Споруди'!D25+'[26]ІІ Споруди'!D25+'[27]ІІ Споруди'!D25+'[28]ІІ Споруди'!D25+'[29]ІІ Споруди'!D25+'[30]ІІ Споруди'!D25+'[31]ІІ Споруди'!D25+'[33]ІІ Споруди'!D25+'[34]ІІ Споруди'!D25+'[35]ІІ Споруди'!D25+'[36]ІІ Споруди'!D25+'[37]ІІ Споруди'!D25+'[38]ІІ Споруди'!D25</f>
        <v>3</v>
      </c>
      <c r="E25" s="211">
        <v>1</v>
      </c>
      <c r="F25" s="211">
        <f>'[1]ІІ Споруди'!F25+'[2]ІІ Споруди'!F25+'[3]ІІ Споруди'!F25+'[32]ІІ Споруди'!F25+'[4]ІІ Споруди'!F25+'[5]ІІ Споруди'!F25+'[6]ІІ Споруди'!F25+'[7]ІІ Споруди'!F25+'[8]ІІ Споруди'!F25+'[9]ІІ Споруди'!F25+'[10]ІІ Споруди'!F25+'[11]ІІ Споруди'!F25+'[12]ІІ Споруди'!F25+'[13]ІІ Споруди'!F25+'[14]ІІ Споруди'!F25+'[15]ІІ Споруди'!F25+'[16]ІІ Споруди'!F25+'[17]ІІ Споруди'!F25+'[18]ІІ Споруди'!F25+'[19]ІІ Споруди'!F25+'[20]ІІ Споруди'!F25+'[21]ІІ Споруди'!F25+'[22]ІІ Споруди'!F25+'[23]ІІ Споруди'!F25+'[24]ІІ Споруди'!F25+'[25]ІІ Споруди'!F25+'[26]ІІ Споруди'!F25+'[27]ІІ Споруди'!F25+'[28]ІІ Споруди'!F25+'[29]ІІ Споруди'!F25+'[30]ІІ Споруди'!F25+'[31]ІІ Споруди'!F25+'[33]ІІ Споруди'!F25+'[34]ІІ Споруди'!F25+'[35]ІІ Споруди'!F25+'[36]ІІ Споруди'!F25+'[37]ІІ Споруди'!F25+'[38]ІІ Споруди'!F25</f>
        <v>0</v>
      </c>
      <c r="G25" s="211">
        <f>'[1]ІІ Споруди'!G25+'[2]ІІ Споруди'!G25+'[3]ІІ Споруди'!G25+'[32]ІІ Споруди'!G25+'[4]ІІ Споруди'!G25+'[5]ІІ Споруди'!G25+'[6]ІІ Споруди'!G25+'[7]ІІ Споруди'!G25+'[8]ІІ Споруди'!G25+'[9]ІІ Споруди'!G25+'[10]ІІ Споруди'!G25+'[11]ІІ Споруди'!G25+'[12]ІІ Споруди'!G25+'[13]ІІ Споруди'!G25+'[14]ІІ Споруди'!G25+'[15]ІІ Споруди'!G25+'[16]ІІ Споруди'!G25+'[17]ІІ Споруди'!G25+'[18]ІІ Споруди'!G25+'[19]ІІ Споруди'!G25+'[20]ІІ Споруди'!G25+'[21]ІІ Споруди'!G25+'[22]ІІ Споруди'!G25+'[23]ІІ Споруди'!G25+'[24]ІІ Споруди'!G25+'[25]ІІ Споруди'!G25+'[26]ІІ Споруди'!G25+'[27]ІІ Споруди'!G25+'[28]ІІ Споруди'!G25+'[29]ІІ Споруди'!G25+'[30]ІІ Споруди'!G25+'[31]ІІ Споруди'!G25+'[33]ІІ Споруди'!G25+'[34]ІІ Споруди'!G25+'[35]ІІ Споруди'!G25+'[36]ІІ Споруди'!G25+'[37]ІІ Споруди'!G25+'[38]ІІ Споруди'!G25</f>
        <v>0</v>
      </c>
      <c r="H25" s="213">
        <v>2</v>
      </c>
      <c r="I25" s="211">
        <v>1</v>
      </c>
      <c r="J25" s="211">
        <f>'[1]ІІ Споруди'!J25+'[2]ІІ Споруди'!J25+'[3]ІІ Споруди'!J25+'[32]ІІ Споруди'!J25+'[4]ІІ Споруди'!J25+'[5]ІІ Споруди'!J25+'[6]ІІ Споруди'!J25+'[7]ІІ Споруди'!J25+'[8]ІІ Споруди'!J25+'[9]ІІ Споруди'!J25+'[10]ІІ Споруди'!J25+'[11]ІІ Споруди'!J25+'[12]ІІ Споруди'!J25+'[13]ІІ Споруди'!J25+'[14]ІІ Споруди'!J25+'[15]ІІ Споруди'!J25+'[16]ІІ Споруди'!J25+'[17]ІІ Споруди'!J25+'[18]ІІ Споруди'!J25+'[19]ІІ Споруди'!J25+'[20]ІІ Споруди'!J25+'[21]ІІ Споруди'!J25+'[22]ІІ Споруди'!J25+'[23]ІІ Споруди'!J25+'[24]ІІ Споруди'!J25+'[25]ІІ Споруди'!J25+'[26]ІІ Споруди'!J25+'[27]ІІ Споруди'!J25+'[28]ІІ Споруди'!J25+'[29]ІІ Споруди'!J25+'[30]ІІ Споруди'!J25+'[31]ІІ Споруди'!J25+'[33]ІІ Споруди'!J25+'[34]ІІ Споруди'!J25+'[35]ІІ Споруди'!J25+'[36]ІІ Споруди'!J25+'[37]ІІ Споруди'!J25+'[38]ІІ Споруди'!J25</f>
        <v>1</v>
      </c>
      <c r="K25" s="211">
        <v>0</v>
      </c>
      <c r="L25" s="72">
        <f t="shared" si="1"/>
        <v>0</v>
      </c>
    </row>
    <row r="26" spans="1:12" ht="14.25" customHeight="1">
      <c r="A26" s="48"/>
      <c r="B26" s="49" t="s">
        <v>113</v>
      </c>
      <c r="C26" s="36" t="s">
        <v>49</v>
      </c>
      <c r="D26" s="213"/>
      <c r="E26" s="213"/>
      <c r="F26" s="213">
        <f>'[1]ІІ Споруди'!F26+'[2]ІІ Споруди'!F26+'[3]ІІ Споруди'!F26+'[32]ІІ Споруди'!F26+'[4]ІІ Споруди'!F26+'[5]ІІ Споруди'!F26+'[6]ІІ Споруди'!F26+'[7]ІІ Споруди'!F26+'[8]ІІ Споруди'!F26+'[9]ІІ Споруди'!F26+'[10]ІІ Споруди'!F26+'[11]ІІ Споруди'!F26+'[12]ІІ Споруди'!F26+'[13]ІІ Споруди'!F26+'[14]ІІ Споруди'!F26+'[15]ІІ Споруди'!F26+'[16]ІІ Споруди'!F26+'[17]ІІ Споруди'!F26+'[18]ІІ Споруди'!F26+'[19]ІІ Споруди'!F26+'[20]ІІ Споруди'!F26+'[21]ІІ Споруди'!F26+'[22]ІІ Споруди'!F26+'[23]ІІ Споруди'!F26+'[24]ІІ Споруди'!F26+'[25]ІІ Споруди'!F26+'[26]ІІ Споруди'!F26+'[27]ІІ Споруди'!F26+'[28]ІІ Споруди'!F26+'[29]ІІ Споруди'!F26+'[30]ІІ Споруди'!F26+'[31]ІІ Споруди'!F26+'[33]ІІ Споруди'!F26+'[34]ІІ Споруди'!F26+'[35]ІІ Споруди'!F26+'[36]ІІ Споруди'!F26+'[37]ІІ Споруди'!F26+'[38]ІІ Споруди'!F26</f>
        <v>0</v>
      </c>
      <c r="G26" s="213">
        <f>'[1]ІІ Споруди'!G26+'[2]ІІ Споруди'!G26+'[3]ІІ Споруди'!G26+'[32]ІІ Споруди'!G26+'[4]ІІ Споруди'!G26+'[5]ІІ Споруди'!G26+'[6]ІІ Споруди'!G26+'[7]ІІ Споруди'!G26+'[8]ІІ Споруди'!G26+'[9]ІІ Споруди'!G26+'[10]ІІ Споруди'!G26+'[11]ІІ Споруди'!G26+'[12]ІІ Споруди'!G26+'[13]ІІ Споруди'!G26+'[14]ІІ Споруди'!G26+'[15]ІІ Споруди'!G26+'[16]ІІ Споруди'!G26+'[17]ІІ Споруди'!G26+'[18]ІІ Споруди'!G26+'[19]ІІ Споруди'!G26+'[20]ІІ Споруди'!G26+'[21]ІІ Споруди'!G26+'[22]ІІ Споруди'!G26+'[23]ІІ Споруди'!G26+'[24]ІІ Споруди'!G26+'[25]ІІ Споруди'!G26+'[26]ІІ Споруди'!G26+'[27]ІІ Споруди'!G26+'[28]ІІ Споруди'!G26+'[29]ІІ Споруди'!G26+'[30]ІІ Споруди'!G26+'[31]ІІ Споруди'!G26+'[33]ІІ Споруди'!G26+'[34]ІІ Споруди'!G26+'[35]ІІ Споруди'!G26+'[36]ІІ Споруди'!G26+'[37]ІІ Споруди'!G26+'[38]ІІ Споруди'!G26</f>
        <v>0</v>
      </c>
      <c r="H26" s="213"/>
      <c r="I26" s="213">
        <f>'[1]ІІ Споруди'!I26+'[2]ІІ Споруди'!I26+'[3]ІІ Споруди'!I26+'[32]ІІ Споруди'!I26+'[4]ІІ Споруди'!I26+'[5]ІІ Споруди'!I26+'[6]ІІ Споруди'!I26+'[7]ІІ Споруди'!I26+'[8]ІІ Споруди'!I26+'[9]ІІ Споруди'!I26+'[10]ІІ Споруди'!I26+'[11]ІІ Споруди'!I26+'[12]ІІ Споруди'!I26+'[13]ІІ Споруди'!I26+'[14]ІІ Споруди'!I26+'[15]ІІ Споруди'!I26+'[16]ІІ Споруди'!I26+'[17]ІІ Споруди'!I26+'[18]ІІ Споруди'!I26+'[19]ІІ Споруди'!I26+'[20]ІІ Споруди'!I26+'[21]ІІ Споруди'!I26+'[22]ІІ Споруди'!I26+'[23]ІІ Споруди'!I26+'[24]ІІ Споруди'!I26+'[25]ІІ Споруди'!I26+'[26]ІІ Споруди'!I26+'[27]ІІ Споруди'!I26+'[28]ІІ Споруди'!I26+'[29]ІІ Споруди'!I26+'[30]ІІ Споруди'!I26+'[31]ІІ Споруди'!I26+'[33]ІІ Споруди'!I26+'[34]ІІ Споруди'!I26+'[35]ІІ Споруди'!I26+'[36]ІІ Споруди'!I26+'[37]ІІ Споруди'!I26+'[38]ІІ Споруди'!I26</f>
        <v>0</v>
      </c>
      <c r="J26" s="213">
        <f>'[1]ІІ Споруди'!J26+'[2]ІІ Споруди'!J26+'[3]ІІ Споруди'!J26+'[32]ІІ Споруди'!J26+'[4]ІІ Споруди'!J26+'[5]ІІ Споруди'!J26+'[6]ІІ Споруди'!J26+'[7]ІІ Споруди'!J26+'[8]ІІ Споруди'!J26+'[9]ІІ Споруди'!J26+'[10]ІІ Споруди'!J26+'[11]ІІ Споруди'!J26+'[12]ІІ Споруди'!J26+'[13]ІІ Споруди'!J26+'[14]ІІ Споруди'!J26+'[15]ІІ Споруди'!J26+'[16]ІІ Споруди'!J26+'[17]ІІ Споруди'!J26+'[18]ІІ Споруди'!J26+'[19]ІІ Споруди'!J26+'[20]ІІ Споруди'!J26+'[21]ІІ Споруди'!J26+'[22]ІІ Споруди'!J26+'[23]ІІ Споруди'!J26+'[24]ІІ Споруди'!J26+'[25]ІІ Споруди'!J26+'[26]ІІ Споруди'!J26+'[27]ІІ Споруди'!J26+'[28]ІІ Споруди'!J26+'[29]ІІ Споруди'!J26+'[30]ІІ Споруди'!J26+'[31]ІІ Споруди'!J26+'[33]ІІ Споруди'!J26+'[34]ІІ Споруди'!J26+'[35]ІІ Споруди'!J26+'[36]ІІ Споруди'!J26+'[37]ІІ Споруди'!J26+'[38]ІІ Споруди'!J26</f>
        <v>0</v>
      </c>
      <c r="K26" s="213">
        <f>'[1]ІІ Споруди'!K26+'[2]ІІ Споруди'!K26+'[3]ІІ Споруди'!K26+'[32]ІІ Споруди'!K26+'[4]ІІ Споруди'!K26+'[5]ІІ Споруди'!K26+'[6]ІІ Споруди'!K26+'[7]ІІ Споруди'!K26+'[8]ІІ Споруди'!K26+'[9]ІІ Споруди'!K26+'[10]ІІ Споруди'!K26+'[11]ІІ Споруди'!K26+'[12]ІІ Споруди'!K26+'[13]ІІ Споруди'!K26+'[14]ІІ Споруди'!K26+'[15]ІІ Споруди'!K26+'[16]ІІ Споруди'!K26+'[17]ІІ Споруди'!K26+'[18]ІІ Споруди'!K26+'[19]ІІ Споруди'!K26+'[20]ІІ Споруди'!K26+'[21]ІІ Споруди'!K26+'[22]ІІ Споруди'!K26+'[23]ІІ Споруди'!K26+'[24]ІІ Споруди'!K26+'[25]ІІ Споруди'!K26+'[26]ІІ Споруди'!K26+'[27]ІІ Споруди'!K26+'[28]ІІ Споруди'!K26+'[29]ІІ Споруди'!K26+'[30]ІІ Споруди'!K26+'[31]ІІ Споруди'!K26+'[33]ІІ Споруди'!K26+'[34]ІІ Споруди'!K26+'[35]ІІ Споруди'!K26+'[36]ІІ Споруди'!K26+'[37]ІІ Споруди'!K26+'[38]ІІ Споруди'!K26</f>
        <v>0</v>
      </c>
      <c r="L26" s="72">
        <f t="shared" si="1"/>
        <v>0</v>
      </c>
    </row>
    <row r="27" spans="1:12" ht="14.25" customHeight="1">
      <c r="A27" s="317" t="s">
        <v>114</v>
      </c>
      <c r="B27" s="318"/>
      <c r="C27" s="105" t="s">
        <v>23</v>
      </c>
      <c r="D27" s="212">
        <v>3</v>
      </c>
      <c r="E27" s="212">
        <v>1</v>
      </c>
      <c r="F27" s="212">
        <f>'[1]ІІ Споруди'!F27+'[2]ІІ Споруди'!F27+'[3]ІІ Споруди'!F27+'[32]ІІ Споруди'!F27+'[4]ІІ Споруди'!F27+'[5]ІІ Споруди'!F27+'[6]ІІ Споруди'!F27+'[7]ІІ Споруди'!F27+'[8]ІІ Споруди'!F27+'[9]ІІ Споруди'!F27+'[10]ІІ Споруди'!F27+'[11]ІІ Споруди'!F27+'[12]ІІ Споруди'!F27+'[13]ІІ Споруди'!F27+'[14]ІІ Споруди'!F27+'[15]ІІ Споруди'!F27+'[16]ІІ Споруди'!F27+'[17]ІІ Споруди'!F27+'[18]ІІ Споруди'!F27+'[19]ІІ Споруди'!F27+'[20]ІІ Споруди'!F27+'[21]ІІ Споруди'!F27+'[22]ІІ Споруди'!F27+'[23]ІІ Споруди'!F27+'[24]ІІ Споруди'!F27+'[25]ІІ Споруди'!F27+'[26]ІІ Споруди'!F27+'[27]ІІ Споруди'!F27+'[28]ІІ Споруди'!F27+'[29]ІІ Споруди'!F27+'[30]ІІ Споруди'!F27+'[31]ІІ Споруди'!F27+'[33]ІІ Споруди'!F27+'[34]ІІ Споруди'!F27+'[35]ІІ Споруди'!F27+'[36]ІІ Споруди'!F27+'[37]ІІ Споруди'!F27+'[38]ІІ Споруди'!F27</f>
        <v>0</v>
      </c>
      <c r="G27" s="212">
        <f>'[1]ІІ Споруди'!G27+'[2]ІІ Споруди'!G27+'[3]ІІ Споруди'!G27+'[32]ІІ Споруди'!G27+'[4]ІІ Споруди'!G27+'[5]ІІ Споруди'!G27+'[6]ІІ Споруди'!G27+'[7]ІІ Споруди'!G27+'[8]ІІ Споруди'!G27+'[9]ІІ Споруди'!G27+'[10]ІІ Споруди'!G27+'[11]ІІ Споруди'!G27+'[12]ІІ Споруди'!G27+'[13]ІІ Споруди'!G27+'[14]ІІ Споруди'!G27+'[15]ІІ Споруди'!G27+'[16]ІІ Споруди'!G27+'[17]ІІ Споруди'!G27+'[18]ІІ Споруди'!G27+'[19]ІІ Споруди'!G27+'[20]ІІ Споруди'!G27+'[21]ІІ Споруди'!G27+'[22]ІІ Споруди'!G27+'[23]ІІ Споруди'!G27+'[24]ІІ Споруди'!G27+'[25]ІІ Споруди'!G27+'[26]ІІ Споруди'!G27+'[27]ІІ Споруди'!G27+'[28]ІІ Споруди'!G27+'[29]ІІ Споруди'!G27+'[30]ІІ Споруди'!G27+'[31]ІІ Споруди'!G27+'[33]ІІ Споруди'!G27+'[34]ІІ Споруди'!G27+'[35]ІІ Споруди'!G27+'[36]ІІ Споруди'!G27+'[37]ІІ Споруди'!G27+'[38]ІІ Споруди'!G27</f>
        <v>0</v>
      </c>
      <c r="H27" s="212">
        <f>'[1]ІІ Споруди'!H27+'[2]ІІ Споруди'!H27+'[3]ІІ Споруди'!H27+'[32]ІІ Споруди'!H27+'[4]ІІ Споруди'!H27+'[5]ІІ Споруди'!H27+'[6]ІІ Споруди'!H27+'[7]ІІ Споруди'!H27+'[8]ІІ Споруди'!H27+'[9]ІІ Споруди'!H27+'[10]ІІ Споруди'!H27+'[11]ІІ Споруди'!H27+'[12]ІІ Споруди'!H27+'[13]ІІ Споруди'!H27+'[14]ІІ Споруди'!H27+'[15]ІІ Споруди'!H27+'[16]ІІ Споруди'!H27+'[17]ІІ Споруди'!H27+'[18]ІІ Споруди'!H27+'[19]ІІ Споруди'!H27+'[20]ІІ Споруди'!H27+'[21]ІІ Споруди'!H27+'[22]ІІ Споруди'!H27+'[23]ІІ Споруди'!H27+'[24]ІІ Споруди'!H27+'[25]ІІ Споруди'!H27+'[26]ІІ Споруди'!H27+'[27]ІІ Споруди'!H27+'[28]ІІ Споруди'!H27+'[29]ІІ Споруди'!H27+'[30]ІІ Споруди'!H27+'[31]ІІ Споруди'!H27+'[33]ІІ Споруди'!H27+'[34]ІІ Споруди'!H27+'[35]ІІ Споруди'!H27+'[36]ІІ Споруди'!H27+'[37]ІІ Споруди'!H27+'[38]ІІ Споруди'!H27</f>
        <v>2</v>
      </c>
      <c r="I27" s="212">
        <v>1</v>
      </c>
      <c r="J27" s="212">
        <v>1</v>
      </c>
      <c r="K27" s="212">
        <v>0</v>
      </c>
      <c r="L27" s="72">
        <f t="shared" si="1"/>
        <v>0</v>
      </c>
    </row>
    <row r="28" spans="1:12" ht="24.75" customHeight="1">
      <c r="A28" s="40"/>
      <c r="B28" s="49" t="s">
        <v>111</v>
      </c>
      <c r="C28" s="36" t="s">
        <v>10</v>
      </c>
      <c r="D28" s="211">
        <f>'[1]ІІ Споруди'!D28+'[2]ІІ Споруди'!D28+'[3]ІІ Споруди'!D28+'[32]ІІ Споруди'!D28+'[4]ІІ Споруди'!D28+'[5]ІІ Споруди'!D28+'[6]ІІ Споруди'!D28+'[7]ІІ Споруди'!D28+'[8]ІІ Споруди'!D28+'[9]ІІ Споруди'!D28+'[10]ІІ Споруди'!D28+'[11]ІІ Споруди'!D28+'[12]ІІ Споруди'!D28+'[13]ІІ Споруди'!D28+'[14]ІІ Споруди'!D28+'[15]ІІ Споруди'!D28+'[16]ІІ Споруди'!D28+'[17]ІІ Споруди'!D28+'[18]ІІ Споруди'!D28+'[19]ІІ Споруди'!D28+'[20]ІІ Споруди'!D28+'[21]ІІ Споруди'!D28+'[22]ІІ Споруди'!D28+'[23]ІІ Споруди'!D28+'[24]ІІ Споруди'!D28+'[25]ІІ Споруди'!D28+'[26]ІІ Споруди'!D28+'[27]ІІ Споруди'!D28+'[28]ІІ Споруди'!D28+'[29]ІІ Споруди'!D28+'[30]ІІ Споруди'!D28+'[31]ІІ Споруди'!D28+'[33]ІІ Споруди'!D28+'[34]ІІ Споруди'!D28+'[35]ІІ Споруди'!D28+'[36]ІІ Споруди'!D28+'[37]ІІ Споруди'!D28+'[38]ІІ Споруди'!D28</f>
        <v>0</v>
      </c>
      <c r="E28" s="211">
        <f>'[1]ІІ Споруди'!E28+'[2]ІІ Споруди'!E28+'[3]ІІ Споруди'!E28+'[32]ІІ Споруди'!E28+'[4]ІІ Споруди'!E28+'[5]ІІ Споруди'!E28+'[6]ІІ Споруди'!E28+'[7]ІІ Споруди'!E28+'[8]ІІ Споруди'!E28+'[9]ІІ Споруди'!E28+'[10]ІІ Споруди'!E28+'[11]ІІ Споруди'!E28+'[12]ІІ Споруди'!E28+'[13]ІІ Споруди'!E28+'[14]ІІ Споруди'!E28+'[15]ІІ Споруди'!E28+'[16]ІІ Споруди'!E28+'[17]ІІ Споруди'!E28+'[18]ІІ Споруди'!E28+'[19]ІІ Споруди'!E28+'[20]ІІ Споруди'!E28+'[21]ІІ Споруди'!E28+'[22]ІІ Споруди'!E28+'[23]ІІ Споруди'!E28+'[24]ІІ Споруди'!E28+'[25]ІІ Споруди'!E28+'[26]ІІ Споруди'!E28+'[27]ІІ Споруди'!E28+'[28]ІІ Споруди'!E28+'[29]ІІ Споруди'!E28+'[30]ІІ Споруди'!E28+'[31]ІІ Споруди'!E28+'[33]ІІ Споруди'!E28+'[34]ІІ Споруди'!E28+'[35]ІІ Споруди'!E28+'[36]ІІ Споруди'!E28+'[37]ІІ Споруди'!E28+'[38]ІІ Споруди'!E28</f>
        <v>0</v>
      </c>
      <c r="F28" s="211">
        <f>'[1]ІІ Споруди'!F28+'[2]ІІ Споруди'!F28+'[3]ІІ Споруди'!F28+'[32]ІІ Споруди'!F28+'[4]ІІ Споруди'!F28+'[5]ІІ Споруди'!F28+'[6]ІІ Споруди'!F28+'[7]ІІ Споруди'!F28+'[8]ІІ Споруди'!F28+'[9]ІІ Споруди'!F28+'[10]ІІ Споруди'!F28+'[11]ІІ Споруди'!F28+'[12]ІІ Споруди'!F28+'[13]ІІ Споруди'!F28+'[14]ІІ Споруди'!F28+'[15]ІІ Споруди'!F28+'[16]ІІ Споруди'!F28+'[17]ІІ Споруди'!F28+'[18]ІІ Споруди'!F28+'[19]ІІ Споруди'!F28+'[20]ІІ Споруди'!F28+'[21]ІІ Споруди'!F28+'[22]ІІ Споруди'!F28+'[23]ІІ Споруди'!F28+'[24]ІІ Споруди'!F28+'[25]ІІ Споруди'!F28+'[26]ІІ Споруди'!F28+'[27]ІІ Споруди'!F28+'[28]ІІ Споруди'!F28+'[29]ІІ Споруди'!F28+'[30]ІІ Споруди'!F28+'[31]ІІ Споруди'!F28+'[33]ІІ Споруди'!F28+'[34]ІІ Споруди'!F28+'[35]ІІ Споруди'!F28+'[36]ІІ Споруди'!F28+'[37]ІІ Споруди'!F28+'[38]ІІ Споруди'!F28</f>
        <v>0</v>
      </c>
      <c r="G28" s="211">
        <f>'[1]ІІ Споруди'!G28+'[2]ІІ Споруди'!G28+'[3]ІІ Споруди'!G28+'[32]ІІ Споруди'!G28+'[4]ІІ Споруди'!G28+'[5]ІІ Споруди'!G28+'[6]ІІ Споруди'!G28+'[7]ІІ Споруди'!G28+'[8]ІІ Споруди'!G28+'[9]ІІ Споруди'!G28+'[10]ІІ Споруди'!G28+'[11]ІІ Споруди'!G28+'[12]ІІ Споруди'!G28+'[13]ІІ Споруди'!G28+'[14]ІІ Споруди'!G28+'[15]ІІ Споруди'!G28+'[16]ІІ Споруди'!G28+'[17]ІІ Споруди'!G28+'[18]ІІ Споруди'!G28+'[19]ІІ Споруди'!G28+'[20]ІІ Споруди'!G28+'[21]ІІ Споруди'!G28+'[22]ІІ Споруди'!G28+'[23]ІІ Споруди'!G28+'[24]ІІ Споруди'!G28+'[25]ІІ Споруди'!G28+'[26]ІІ Споруди'!G28+'[27]ІІ Споруди'!G28+'[28]ІІ Споруди'!G28+'[29]ІІ Споруди'!G28+'[30]ІІ Споруди'!G28+'[31]ІІ Споруди'!G28+'[33]ІІ Споруди'!G28+'[34]ІІ Споруди'!G28+'[35]ІІ Споруди'!G28+'[36]ІІ Споруди'!G28+'[37]ІІ Споруди'!G28+'[38]ІІ Споруди'!G28</f>
        <v>0</v>
      </c>
      <c r="H28" s="211">
        <f>'[1]ІІ Споруди'!H28+'[2]ІІ Споруди'!H28+'[3]ІІ Споруди'!H28+'[32]ІІ Споруди'!H28+'[4]ІІ Споруди'!H28+'[5]ІІ Споруди'!H28+'[6]ІІ Споруди'!H28+'[7]ІІ Споруди'!H28+'[8]ІІ Споруди'!H28+'[9]ІІ Споруди'!H28+'[10]ІІ Споруди'!H28+'[11]ІІ Споруди'!H28+'[12]ІІ Споруди'!H28+'[13]ІІ Споруди'!H28+'[14]ІІ Споруди'!H28+'[15]ІІ Споруди'!H28+'[16]ІІ Споруди'!H28+'[17]ІІ Споруди'!H28+'[18]ІІ Споруди'!H28+'[19]ІІ Споруди'!H28+'[20]ІІ Споруди'!H28+'[21]ІІ Споруди'!H28+'[22]ІІ Споруди'!H28+'[23]ІІ Споруди'!H28+'[24]ІІ Споруди'!H28+'[25]ІІ Споруди'!H28+'[26]ІІ Споруди'!H28+'[27]ІІ Споруди'!H28+'[28]ІІ Споруди'!H28+'[29]ІІ Споруди'!H28+'[30]ІІ Споруди'!H28+'[31]ІІ Споруди'!H28+'[33]ІІ Споруди'!H28+'[34]ІІ Споруди'!H28+'[35]ІІ Споруди'!H28+'[36]ІІ Споруди'!H28+'[37]ІІ Споруди'!H28+'[38]ІІ Споруди'!H28</f>
        <v>0</v>
      </c>
      <c r="I28" s="211">
        <f>'[1]ІІ Споруди'!I28+'[2]ІІ Споруди'!I28+'[3]ІІ Споруди'!I28+'[32]ІІ Споруди'!I28+'[4]ІІ Споруди'!I28+'[5]ІІ Споруди'!I28+'[6]ІІ Споруди'!I28+'[7]ІІ Споруди'!I28+'[8]ІІ Споруди'!I28+'[9]ІІ Споруди'!I28+'[10]ІІ Споруди'!I28+'[11]ІІ Споруди'!I28+'[12]ІІ Споруди'!I28+'[13]ІІ Споруди'!I28+'[14]ІІ Споруди'!I28+'[15]ІІ Споруди'!I28+'[16]ІІ Споруди'!I28+'[17]ІІ Споруди'!I28+'[18]ІІ Споруди'!I28+'[19]ІІ Споруди'!I28+'[20]ІІ Споруди'!I28+'[21]ІІ Споруди'!I28+'[22]ІІ Споруди'!I28+'[23]ІІ Споруди'!I28+'[24]ІІ Споруди'!I28+'[25]ІІ Споруди'!I28+'[26]ІІ Споруди'!I28+'[27]ІІ Споруди'!I28+'[28]ІІ Споруди'!I28+'[29]ІІ Споруди'!I28+'[30]ІІ Споруди'!I28+'[31]ІІ Споруди'!I28+'[33]ІІ Споруди'!I28+'[34]ІІ Споруди'!I28+'[35]ІІ Споруди'!I28+'[36]ІІ Споруди'!I28+'[37]ІІ Споруди'!I28+'[38]ІІ Споруди'!I28</f>
        <v>0</v>
      </c>
      <c r="J28" s="211">
        <f>'[1]ІІ Споруди'!J28+'[2]ІІ Споруди'!J28+'[3]ІІ Споруди'!J28+'[32]ІІ Споруди'!J28+'[4]ІІ Споруди'!J28+'[5]ІІ Споруди'!J28+'[6]ІІ Споруди'!J28+'[7]ІІ Споруди'!J28+'[8]ІІ Споруди'!J28+'[9]ІІ Споруди'!J28+'[10]ІІ Споруди'!J28+'[11]ІІ Споруди'!J28+'[12]ІІ Споруди'!J28+'[13]ІІ Споруди'!J28+'[14]ІІ Споруди'!J28+'[15]ІІ Споруди'!J28+'[16]ІІ Споруди'!J28+'[17]ІІ Споруди'!J28+'[18]ІІ Споруди'!J28+'[19]ІІ Споруди'!J28+'[20]ІІ Споруди'!J28+'[21]ІІ Споруди'!J28+'[22]ІІ Споруди'!J28+'[23]ІІ Споруди'!J28+'[24]ІІ Споруди'!J28+'[25]ІІ Споруди'!J28+'[26]ІІ Споруди'!J28+'[27]ІІ Споруди'!J28+'[28]ІІ Споруди'!J28+'[29]ІІ Споруди'!J28+'[30]ІІ Споруди'!J28+'[31]ІІ Споруди'!J28+'[33]ІІ Споруди'!J28+'[34]ІІ Споруди'!J28+'[35]ІІ Споруди'!J28+'[36]ІІ Споруди'!J28+'[37]ІІ Споруди'!J28+'[38]ІІ Споруди'!J28</f>
        <v>0</v>
      </c>
      <c r="K28" s="211">
        <f>'[1]ІІ Споруди'!K28+'[2]ІІ Споруди'!K28+'[3]ІІ Споруди'!K28+'[32]ІІ Споруди'!K28+'[4]ІІ Споруди'!K28+'[5]ІІ Споруди'!K28+'[6]ІІ Споруди'!K28+'[7]ІІ Споруди'!K28+'[8]ІІ Споруди'!K28+'[9]ІІ Споруди'!K28+'[10]ІІ Споруди'!K28+'[11]ІІ Споруди'!K28+'[12]ІІ Споруди'!K28+'[13]ІІ Споруди'!K28+'[14]ІІ Споруди'!K28+'[15]ІІ Споруди'!K28+'[16]ІІ Споруди'!K28+'[17]ІІ Споруди'!K28+'[18]ІІ Споруди'!K28+'[19]ІІ Споруди'!K28+'[20]ІІ Споруди'!K28+'[21]ІІ Споруди'!K28+'[22]ІІ Споруди'!K28+'[23]ІІ Споруди'!K28+'[24]ІІ Споруди'!K28+'[25]ІІ Споруди'!K28+'[26]ІІ Споруди'!K28+'[27]ІІ Споруди'!K28+'[28]ІІ Споруди'!K28+'[29]ІІ Споруди'!K28+'[30]ІІ Споруди'!K28+'[31]ІІ Споруди'!K28+'[33]ІІ Споруди'!K28+'[34]ІІ Споруди'!K28+'[35]ІІ Споруди'!K28+'[36]ІІ Споруди'!K28+'[37]ІІ Споруди'!K28+'[38]ІІ Споруди'!K28</f>
        <v>0</v>
      </c>
      <c r="L28" s="72">
        <f t="shared" si="1"/>
        <v>0</v>
      </c>
    </row>
    <row r="29" spans="1:12" ht="15" customHeight="1">
      <c r="A29" s="48"/>
      <c r="B29" s="49" t="s">
        <v>112</v>
      </c>
      <c r="C29" s="36" t="s">
        <v>11</v>
      </c>
      <c r="D29" s="213">
        <v>3</v>
      </c>
      <c r="E29" s="213">
        <v>1</v>
      </c>
      <c r="F29" s="213">
        <f>'[1]ІІ Споруди'!F29+'[2]ІІ Споруди'!F29+'[3]ІІ Споруди'!F29+'[32]ІІ Споруди'!F29+'[4]ІІ Споруди'!F29+'[5]ІІ Споруди'!F29+'[6]ІІ Споруди'!F29+'[7]ІІ Споруди'!F29+'[8]ІІ Споруди'!F29+'[9]ІІ Споруди'!F29+'[10]ІІ Споруди'!F29+'[11]ІІ Споруди'!F29+'[12]ІІ Споруди'!F29+'[13]ІІ Споруди'!F29+'[14]ІІ Споруди'!F29+'[15]ІІ Споруди'!F29+'[16]ІІ Споруди'!F29+'[17]ІІ Споруди'!F29+'[18]ІІ Споруди'!F29+'[19]ІІ Споруди'!F29+'[20]ІІ Споруди'!F29+'[21]ІІ Споруди'!F29+'[22]ІІ Споруди'!F29+'[23]ІІ Споруди'!F29+'[24]ІІ Споруди'!F29+'[25]ІІ Споруди'!F29+'[26]ІІ Споруди'!F29+'[27]ІІ Споруди'!F29+'[28]ІІ Споруди'!F29+'[29]ІІ Споруди'!F29+'[30]ІІ Споруди'!F29+'[31]ІІ Споруди'!F29+'[33]ІІ Споруди'!F29+'[34]ІІ Споруди'!F29+'[35]ІІ Споруди'!F29+'[36]ІІ Споруди'!F29+'[37]ІІ Споруди'!F29+'[38]ІІ Споруди'!F29</f>
        <v>0</v>
      </c>
      <c r="G29" s="213">
        <f>'[1]ІІ Споруди'!G29+'[2]ІІ Споруди'!G29+'[3]ІІ Споруди'!G29+'[32]ІІ Споруди'!G29+'[4]ІІ Споруди'!G29+'[5]ІІ Споруди'!G29+'[6]ІІ Споруди'!G29+'[7]ІІ Споруди'!G29+'[8]ІІ Споруди'!G29+'[9]ІІ Споруди'!G29+'[10]ІІ Споруди'!G29+'[11]ІІ Споруди'!G29+'[12]ІІ Споруди'!G29+'[13]ІІ Споруди'!G29+'[14]ІІ Споруди'!G29+'[15]ІІ Споруди'!G29+'[16]ІІ Споруди'!G29+'[17]ІІ Споруди'!G29+'[18]ІІ Споруди'!G29+'[19]ІІ Споруди'!G29+'[20]ІІ Споруди'!G29+'[21]ІІ Споруди'!G29+'[22]ІІ Споруди'!G29+'[23]ІІ Споруди'!G29+'[24]ІІ Споруди'!G29+'[25]ІІ Споруди'!G29+'[26]ІІ Споруди'!G29+'[27]ІІ Споруди'!G29+'[28]ІІ Споруди'!G29+'[29]ІІ Споруди'!G29+'[30]ІІ Споруди'!G29+'[31]ІІ Споруди'!G29+'[33]ІІ Споруди'!G29+'[34]ІІ Споруди'!G29+'[35]ІІ Споруди'!G29+'[36]ІІ Споруди'!G29+'[37]ІІ Споруди'!G29+'[38]ІІ Споруди'!G29</f>
        <v>0</v>
      </c>
      <c r="H29" s="213">
        <v>2</v>
      </c>
      <c r="I29" s="213">
        <v>1</v>
      </c>
      <c r="J29" s="213">
        <v>1</v>
      </c>
      <c r="K29" s="213">
        <v>0</v>
      </c>
      <c r="L29" s="72">
        <f t="shared" si="1"/>
        <v>0</v>
      </c>
    </row>
    <row r="30" spans="1:12" ht="14.25" customHeight="1">
      <c r="A30" s="48"/>
      <c r="B30" s="49" t="s">
        <v>113</v>
      </c>
      <c r="C30" s="43" t="s">
        <v>50</v>
      </c>
      <c r="D30" s="211"/>
      <c r="E30" s="211"/>
      <c r="F30" s="211">
        <f>'[1]ІІ Споруди'!F30+'[2]ІІ Споруди'!F30+'[3]ІІ Споруди'!F30+'[32]ІІ Споруди'!F30+'[4]ІІ Споруди'!F30+'[5]ІІ Споруди'!F30+'[6]ІІ Споруди'!F30+'[7]ІІ Споруди'!F30+'[8]ІІ Споруди'!F30+'[9]ІІ Споруди'!F30+'[10]ІІ Споруди'!F30+'[11]ІІ Споруди'!F30+'[12]ІІ Споруди'!F30+'[13]ІІ Споруди'!F30+'[14]ІІ Споруди'!F30+'[15]ІІ Споруди'!F30+'[16]ІІ Споруди'!F30+'[17]ІІ Споруди'!F30+'[18]ІІ Споруди'!F30+'[19]ІІ Споруди'!F30+'[20]ІІ Споруди'!F30+'[21]ІІ Споруди'!F30+'[22]ІІ Споруди'!F30+'[23]ІІ Споруди'!F30+'[24]ІІ Споруди'!F30+'[25]ІІ Споруди'!F30+'[26]ІІ Споруди'!F30+'[27]ІІ Споруди'!F30+'[28]ІІ Споруди'!F30+'[29]ІІ Споруди'!F30+'[30]ІІ Споруди'!F30+'[31]ІІ Споруди'!F30+'[33]ІІ Споруди'!F30+'[34]ІІ Споруди'!F30+'[35]ІІ Споруди'!F30+'[36]ІІ Споруди'!F30+'[37]ІІ Споруди'!F30+'[38]ІІ Споруди'!F30</f>
        <v>0</v>
      </c>
      <c r="G30" s="211">
        <f>'[1]ІІ Споруди'!G30+'[2]ІІ Споруди'!G30+'[3]ІІ Споруди'!G30+'[32]ІІ Споруди'!G30+'[4]ІІ Споруди'!G30+'[5]ІІ Споруди'!G30+'[6]ІІ Споруди'!G30+'[7]ІІ Споруди'!G30+'[8]ІІ Споруди'!G30+'[9]ІІ Споруди'!G30+'[10]ІІ Споруди'!G30+'[11]ІІ Споруди'!G30+'[12]ІІ Споруди'!G30+'[13]ІІ Споруди'!G30+'[14]ІІ Споруди'!G30+'[15]ІІ Споруди'!G30+'[16]ІІ Споруди'!G30+'[17]ІІ Споруди'!G30+'[18]ІІ Споруди'!G30+'[19]ІІ Споруди'!G30+'[20]ІІ Споруди'!G30+'[21]ІІ Споруди'!G30+'[22]ІІ Споруди'!G30+'[23]ІІ Споруди'!G30+'[24]ІІ Споруди'!G30+'[25]ІІ Споруди'!G30+'[26]ІІ Споруди'!G30+'[27]ІІ Споруди'!G30+'[28]ІІ Споруди'!G30+'[29]ІІ Споруди'!G30+'[30]ІІ Споруди'!G30+'[31]ІІ Споруди'!G30+'[33]ІІ Споруди'!G30+'[34]ІІ Споруди'!G30+'[35]ІІ Споруди'!G30+'[36]ІІ Споруди'!G30+'[37]ІІ Споруди'!G30+'[38]ІІ Споруди'!G30</f>
        <v>0</v>
      </c>
      <c r="H30" s="211">
        <f>'[1]ІІ Споруди'!H30+'[2]ІІ Споруди'!H30+'[3]ІІ Споруди'!H30+'[32]ІІ Споруди'!H30+'[4]ІІ Споруди'!H30+'[5]ІІ Споруди'!H30+'[6]ІІ Споруди'!H30+'[7]ІІ Споруди'!H30+'[8]ІІ Споруди'!H30+'[9]ІІ Споруди'!H30+'[10]ІІ Споруди'!H30+'[11]ІІ Споруди'!H30+'[12]ІІ Споруди'!H30+'[13]ІІ Споруди'!H30+'[14]ІІ Споруди'!H30+'[15]ІІ Споруди'!H30+'[16]ІІ Споруди'!H30+'[17]ІІ Споруди'!H30+'[18]ІІ Споруди'!H30+'[19]ІІ Споруди'!H30+'[20]ІІ Споруди'!H30+'[21]ІІ Споруди'!H30+'[22]ІІ Споруди'!H30+'[23]ІІ Споруди'!H30+'[24]ІІ Споруди'!H30+'[25]ІІ Споруди'!H30+'[26]ІІ Споруди'!H30+'[27]ІІ Споруди'!H30+'[28]ІІ Споруди'!H30+'[29]ІІ Споруди'!H30+'[30]ІІ Споруди'!H30+'[31]ІІ Споруди'!H30+'[33]ІІ Споруди'!H30+'[34]ІІ Споруди'!H30+'[35]ІІ Споруди'!H30+'[36]ІІ Споруди'!H30+'[37]ІІ Споруди'!H30+'[38]ІІ Споруди'!H30</f>
        <v>0</v>
      </c>
      <c r="I30" s="211">
        <f>'[1]ІІ Споруди'!I30+'[2]ІІ Споруди'!I30+'[3]ІІ Споруди'!I30+'[32]ІІ Споруди'!I30+'[4]ІІ Споруди'!I30+'[5]ІІ Споруди'!I30+'[6]ІІ Споруди'!I30+'[7]ІІ Споруди'!I30+'[8]ІІ Споруди'!I30+'[9]ІІ Споруди'!I30+'[10]ІІ Споруди'!I30+'[11]ІІ Споруди'!I30+'[12]ІІ Споруди'!I30+'[13]ІІ Споруди'!I30+'[14]ІІ Споруди'!I30+'[15]ІІ Споруди'!I30+'[16]ІІ Споруди'!I30+'[17]ІІ Споруди'!I30+'[18]ІІ Споруди'!I30+'[19]ІІ Споруди'!I30+'[20]ІІ Споруди'!I30+'[21]ІІ Споруди'!I30+'[22]ІІ Споруди'!I30+'[23]ІІ Споруди'!I30+'[24]ІІ Споруди'!I30+'[25]ІІ Споруди'!I30+'[26]ІІ Споруди'!I30+'[27]ІІ Споруди'!I30+'[28]ІІ Споруди'!I30+'[29]ІІ Споруди'!I30+'[30]ІІ Споруди'!I30+'[31]ІІ Споруди'!I30+'[33]ІІ Споруди'!I30+'[34]ІІ Споруди'!I30+'[35]ІІ Споруди'!I30+'[36]ІІ Споруди'!I30+'[37]ІІ Споруди'!I30+'[38]ІІ Споруди'!I30</f>
        <v>0</v>
      </c>
      <c r="J30" s="211">
        <f>'[1]ІІ Споруди'!J30+'[2]ІІ Споруди'!J30+'[3]ІІ Споруди'!J30+'[32]ІІ Споруди'!J30+'[4]ІІ Споруди'!J30+'[5]ІІ Споруди'!J30+'[6]ІІ Споруди'!J30+'[7]ІІ Споруди'!J30+'[8]ІІ Споруди'!J30+'[9]ІІ Споруди'!J30+'[10]ІІ Споруди'!J30+'[11]ІІ Споруди'!J30+'[12]ІІ Споруди'!J30+'[13]ІІ Споруди'!J30+'[14]ІІ Споруди'!J30+'[15]ІІ Споруди'!J30+'[16]ІІ Споруди'!J30+'[17]ІІ Споруди'!J30+'[18]ІІ Споруди'!J30+'[19]ІІ Споруди'!J30+'[20]ІІ Споруди'!J30+'[21]ІІ Споруди'!J30+'[22]ІІ Споруди'!J30+'[23]ІІ Споруди'!J30+'[24]ІІ Споруди'!J30+'[25]ІІ Споруди'!J30+'[26]ІІ Споруди'!J30+'[27]ІІ Споруди'!J30+'[28]ІІ Споруди'!J30+'[29]ІІ Споруди'!J30+'[30]ІІ Споруди'!J30+'[31]ІІ Споруди'!J30+'[33]ІІ Споруди'!J30+'[34]ІІ Споруди'!J30+'[35]ІІ Споруди'!J30+'[36]ІІ Споруди'!J30+'[37]ІІ Споруди'!J30+'[38]ІІ Споруди'!J30</f>
        <v>0</v>
      </c>
      <c r="K30" s="211">
        <f>'[1]ІІ Споруди'!K30+'[2]ІІ Споруди'!K30+'[3]ІІ Споруди'!K30+'[32]ІІ Споруди'!K30+'[4]ІІ Споруди'!K30+'[5]ІІ Споруди'!K30+'[6]ІІ Споруди'!K30+'[7]ІІ Споруди'!K30+'[8]ІІ Споруди'!K30+'[9]ІІ Споруди'!K30+'[10]ІІ Споруди'!K30+'[11]ІІ Споруди'!K30+'[12]ІІ Споруди'!K30+'[13]ІІ Споруди'!K30+'[14]ІІ Споруди'!K30+'[15]ІІ Споруди'!K30+'[16]ІІ Споруди'!K30+'[17]ІІ Споруди'!K30+'[18]ІІ Споруди'!K30+'[19]ІІ Споруди'!K30+'[20]ІІ Споруди'!K30+'[21]ІІ Споруди'!K30+'[22]ІІ Споруди'!K30+'[23]ІІ Споруди'!K30+'[24]ІІ Споруди'!K30+'[25]ІІ Споруди'!K30+'[26]ІІ Споруди'!K30+'[27]ІІ Споруди'!K30+'[28]ІІ Споруди'!K30+'[29]ІІ Споруди'!K30+'[30]ІІ Споруди'!K30+'[31]ІІ Споруди'!K30+'[33]ІІ Споруди'!K30+'[34]ІІ Споруди'!K30+'[35]ІІ Споруди'!K30+'[36]ІІ Споруди'!K30+'[37]ІІ Споруди'!K30+'[38]ІІ Споруди'!K30</f>
        <v>0</v>
      </c>
      <c r="L30" s="72">
        <f t="shared" si="1"/>
        <v>0</v>
      </c>
    </row>
    <row r="31" spans="1:12" ht="24.75" customHeight="1">
      <c r="A31" s="320" t="s">
        <v>146</v>
      </c>
      <c r="B31" s="321"/>
      <c r="C31" s="36" t="s">
        <v>24</v>
      </c>
      <c r="D31" s="212">
        <v>97</v>
      </c>
      <c r="E31" s="212">
        <v>80</v>
      </c>
      <c r="F31" s="212">
        <f>'[1]ІІ Споруди'!F31+'[2]ІІ Споруди'!F31+'[3]ІІ Споруди'!F31+'[32]ІІ Споруди'!F31+'[4]ІІ Споруди'!F31+'[5]ІІ Споруди'!F31+'[6]ІІ Споруди'!F31+'[7]ІІ Споруди'!F31+'[8]ІІ Споруди'!F31+'[9]ІІ Споруди'!F31+'[10]ІІ Споруди'!F31+'[11]ІІ Споруди'!F31+'[12]ІІ Споруди'!F31+'[13]ІІ Споруди'!F31+'[14]ІІ Споруди'!F31+'[15]ІІ Споруди'!F31+'[16]ІІ Споруди'!F31+'[17]ІІ Споруди'!F31+'[18]ІІ Споруди'!F31+'[19]ІІ Споруди'!F31+'[20]ІІ Споруди'!F31+'[21]ІІ Споруди'!F31+'[22]ІІ Споруди'!F31+'[23]ІІ Споруди'!F31+'[24]ІІ Споруди'!F31+'[25]ІІ Споруди'!F31+'[26]ІІ Споруди'!F31+'[27]ІІ Споруди'!F31+'[28]ІІ Споруди'!F31+'[29]ІІ Споруди'!F31+'[30]ІІ Споруди'!F31+'[31]ІІ Споруди'!F31+'[33]ІІ Споруди'!F31+'[34]ІІ Споруди'!F31+'[35]ІІ Споруди'!F31+'[36]ІІ Споруди'!F31+'[37]ІІ Споруди'!F31+'[38]ІІ Споруди'!F31</f>
        <v>1</v>
      </c>
      <c r="G31" s="212">
        <f>'[1]ІІ Споруди'!G31+'[2]ІІ Споруди'!G31+'[3]ІІ Споруди'!G31+'[32]ІІ Споруди'!G31+'[4]ІІ Споруди'!G31+'[5]ІІ Споруди'!G31+'[6]ІІ Споруди'!G31+'[7]ІІ Споруди'!G31+'[8]ІІ Споруди'!G31+'[9]ІІ Споруди'!G31+'[10]ІІ Споруди'!G31+'[11]ІІ Споруди'!G31+'[12]ІІ Споруди'!G31+'[13]ІІ Споруди'!G31+'[14]ІІ Споруди'!G31+'[15]ІІ Споруди'!G31+'[16]ІІ Споруди'!G31+'[17]ІІ Споруди'!G31+'[18]ІІ Споруди'!G31+'[19]ІІ Споруди'!G31+'[20]ІІ Споруди'!G31+'[21]ІІ Споруди'!G31+'[22]ІІ Споруди'!G31+'[23]ІІ Споруди'!G31+'[24]ІІ Споруди'!G31+'[25]ІІ Споруди'!G31+'[26]ІІ Споруди'!G31+'[27]ІІ Споруди'!G31+'[28]ІІ Споруди'!G31+'[29]ІІ Споруди'!G31+'[30]ІІ Споруди'!G31+'[31]ІІ Споруди'!G31+'[33]ІІ Споруди'!G31+'[34]ІІ Споруди'!G31+'[35]ІІ Споруди'!G31+'[36]ІІ Споруди'!G31+'[37]ІІ Споруди'!G31+'[38]ІІ Споруди'!G31</f>
        <v>0</v>
      </c>
      <c r="H31" s="212">
        <f>'[1]ІІ Споруди'!H31+'[2]ІІ Споруди'!H31+'[3]ІІ Споруди'!H31+'[32]ІІ Споруди'!H31+'[4]ІІ Споруди'!H31+'[5]ІІ Споруди'!H31+'[6]ІІ Споруди'!H31+'[7]ІІ Споруди'!H31+'[8]ІІ Споруди'!H31+'[9]ІІ Споруди'!H31+'[10]ІІ Споруди'!H31+'[11]ІІ Споруди'!H31+'[12]ІІ Споруди'!H31+'[13]ІІ Споруди'!H31+'[14]ІІ Споруди'!H31+'[15]ІІ Споруди'!H31+'[16]ІІ Споруди'!H31+'[17]ІІ Споруди'!H31+'[18]ІІ Споруди'!H31+'[19]ІІ Споруди'!H31+'[20]ІІ Споруди'!H31+'[21]ІІ Споруди'!H31+'[22]ІІ Споруди'!H31+'[23]ІІ Споруди'!H31+'[24]ІІ Споруди'!H31+'[25]ІІ Споруди'!H31+'[26]ІІ Споруди'!H31+'[27]ІІ Споруди'!H31+'[28]ІІ Споруди'!H31+'[29]ІІ Споруди'!H31+'[30]ІІ Споруди'!H31+'[31]ІІ Споруди'!H31+'[33]ІІ Споруди'!H31+'[34]ІІ Споруди'!H31+'[35]ІІ Споруди'!H31+'[36]ІІ Споруди'!H31+'[37]ІІ Споруди'!H31+'[38]ІІ Споруди'!H31</f>
        <v>16</v>
      </c>
      <c r="I31" s="212">
        <v>3</v>
      </c>
      <c r="J31" s="212">
        <f>'[1]ІІ Споруди'!J31+'[2]ІІ Споруди'!J31+'[3]ІІ Споруди'!J31+'[32]ІІ Споруди'!J31+'[4]ІІ Споруди'!J31+'[5]ІІ Споруди'!J31+'[6]ІІ Споруди'!J31+'[7]ІІ Споруди'!J31+'[8]ІІ Споруди'!J31+'[9]ІІ Споруди'!J31+'[10]ІІ Споруди'!J31+'[11]ІІ Споруди'!J31+'[12]ІІ Споруди'!J31+'[13]ІІ Споруди'!J31+'[14]ІІ Споруди'!J31+'[15]ІІ Споруди'!J31+'[16]ІІ Споруди'!J31+'[17]ІІ Споруди'!J31+'[18]ІІ Споруди'!J31+'[19]ІІ Споруди'!J31+'[20]ІІ Споруди'!J31+'[21]ІІ Споруди'!J31+'[22]ІІ Споруди'!J31+'[23]ІІ Споруди'!J31+'[24]ІІ Споруди'!J31+'[25]ІІ Споруди'!J31+'[26]ІІ Споруди'!J31+'[27]ІІ Споруди'!J31+'[28]ІІ Споруди'!J31+'[29]ІІ Споруди'!J31+'[30]ІІ Споруди'!J31+'[31]ІІ Споруди'!J31+'[33]ІІ Споруди'!J31+'[34]ІІ Споруди'!J31+'[35]ІІ Споруди'!J31+'[36]ІІ Споруди'!J31+'[37]ІІ Споруди'!J31+'[38]ІІ Споруди'!J31</f>
        <v>20</v>
      </c>
      <c r="K31" s="212">
        <f>'[1]ІІ Споруди'!K31+'[2]ІІ Споруди'!K31+'[3]ІІ Споруди'!K31+'[32]ІІ Споруди'!K31+'[4]ІІ Споруди'!K31+'[5]ІІ Споруди'!K31+'[6]ІІ Споруди'!K31+'[7]ІІ Споруди'!K31+'[8]ІІ Споруди'!K31+'[9]ІІ Споруди'!K31+'[10]ІІ Споруди'!K31+'[11]ІІ Споруди'!K31+'[12]ІІ Споруди'!K31+'[13]ІІ Споруди'!K31+'[14]ІІ Споруди'!K31+'[15]ІІ Споруди'!K31+'[16]ІІ Споруди'!K31+'[17]ІІ Споруди'!K31+'[18]ІІ Споруди'!K31+'[19]ІІ Споруди'!K31+'[20]ІІ Споруди'!K31+'[21]ІІ Споруди'!K31+'[22]ІІ Споруди'!K31+'[23]ІІ Споруди'!K31+'[24]ІІ Споруди'!K31+'[25]ІІ Споруди'!K31+'[26]ІІ Споруди'!K31+'[27]ІІ Споруди'!K31+'[28]ІІ Споруди'!K31+'[29]ІІ Споруди'!K31+'[30]ІІ Споруди'!K31+'[31]ІІ Споруди'!K31+'[33]ІІ Споруди'!K31+'[34]ІІ Споруди'!K31+'[35]ІІ Споруди'!K31+'[36]ІІ Споруди'!K31+'[37]ІІ Споруди'!K31+'[38]ІІ Споруди'!K31</f>
        <v>2</v>
      </c>
      <c r="L31" s="72">
        <f t="shared" si="1"/>
        <v>0</v>
      </c>
    </row>
    <row r="32" spans="1:12" ht="15.75" customHeight="1">
      <c r="A32" s="320" t="s">
        <v>143</v>
      </c>
      <c r="B32" s="321"/>
      <c r="C32" s="36" t="s">
        <v>25</v>
      </c>
      <c r="D32" s="213">
        <f>'[1]ІІ Споруди'!D32+'[2]ІІ Споруди'!D32+'[3]ІІ Споруди'!D32+'[32]ІІ Споруди'!D32+'[4]ІІ Споруди'!D32+'[5]ІІ Споруди'!D32+'[6]ІІ Споруди'!D32+'[7]ІІ Споруди'!D32+'[8]ІІ Споруди'!D32+'[9]ІІ Споруди'!D32+'[10]ІІ Споруди'!D32+'[11]ІІ Споруди'!D32+'[12]ІІ Споруди'!D32+'[13]ІІ Споруди'!D32+'[14]ІІ Споруди'!D32+'[15]ІІ Споруди'!D32+'[16]ІІ Споруди'!D32+'[17]ІІ Споруди'!D32+'[18]ІІ Споруди'!D32+'[19]ІІ Споруди'!D32+'[20]ІІ Споруди'!D32+'[21]ІІ Споруди'!D32+'[22]ІІ Споруди'!D32+'[23]ІІ Споруди'!D32+'[24]ІІ Споруди'!D32+'[25]ІІ Споруди'!D32+'[26]ІІ Споруди'!D32+'[27]ІІ Споруди'!D32+'[28]ІІ Споруди'!D32+'[29]ІІ Споруди'!D32+'[30]ІІ Споруди'!D32+'[31]ІІ Споруди'!D32+'[33]ІІ Споруди'!D32+'[34]ІІ Споруди'!D32+'[35]ІІ Споруди'!D32+'[36]ІІ Споруди'!D32+'[37]ІІ Споруди'!D32+'[38]ІІ Споруди'!D32</f>
        <v>0</v>
      </c>
      <c r="E32" s="213">
        <f>'[1]ІІ Споруди'!E32+'[2]ІІ Споруди'!E32+'[3]ІІ Споруди'!E32+'[32]ІІ Споруди'!E32+'[4]ІІ Споруди'!E32+'[5]ІІ Споруди'!E32+'[6]ІІ Споруди'!E32+'[7]ІІ Споруди'!E32+'[8]ІІ Споруди'!E32+'[9]ІІ Споруди'!E32+'[10]ІІ Споруди'!E32+'[11]ІІ Споруди'!E32+'[12]ІІ Споруди'!E32+'[13]ІІ Споруди'!E32+'[14]ІІ Споруди'!E32+'[15]ІІ Споруди'!E32+'[16]ІІ Споруди'!E32+'[17]ІІ Споруди'!E32+'[18]ІІ Споруди'!E32+'[19]ІІ Споруди'!E32+'[20]ІІ Споруди'!E32+'[21]ІІ Споруди'!E32+'[22]ІІ Споруди'!E32+'[23]ІІ Споруди'!E32+'[24]ІІ Споруди'!E32+'[25]ІІ Споруди'!E32+'[26]ІІ Споруди'!E32+'[27]ІІ Споруди'!E32+'[28]ІІ Споруди'!E32+'[29]ІІ Споруди'!E32+'[30]ІІ Споруди'!E32+'[31]ІІ Споруди'!E32+'[33]ІІ Споруди'!E32+'[34]ІІ Споруди'!E32+'[35]ІІ Споруди'!E32+'[36]ІІ Споруди'!E32+'[37]ІІ Споруди'!E32+'[38]ІІ Споруди'!E32</f>
        <v>0</v>
      </c>
      <c r="F32" s="213">
        <f>'[1]ІІ Споруди'!F32+'[2]ІІ Споруди'!F32+'[3]ІІ Споруди'!F32+'[32]ІІ Споруди'!F32+'[4]ІІ Споруди'!F32+'[5]ІІ Споруди'!F32+'[6]ІІ Споруди'!F32+'[7]ІІ Споруди'!F32+'[8]ІІ Споруди'!F32+'[9]ІІ Споруди'!F32+'[10]ІІ Споруди'!F32+'[11]ІІ Споруди'!F32+'[12]ІІ Споруди'!F32+'[13]ІІ Споруди'!F32+'[14]ІІ Споруди'!F32+'[15]ІІ Споруди'!F32+'[16]ІІ Споруди'!F32+'[17]ІІ Споруди'!F32+'[18]ІІ Споруди'!F32+'[19]ІІ Споруди'!F32+'[20]ІІ Споруди'!F32+'[21]ІІ Споруди'!F32+'[22]ІІ Споруди'!F32+'[23]ІІ Споруди'!F32+'[24]ІІ Споруди'!F32+'[25]ІІ Споруди'!F32+'[26]ІІ Споруди'!F32+'[27]ІІ Споруди'!F32+'[28]ІІ Споруди'!F32+'[29]ІІ Споруди'!F32+'[30]ІІ Споруди'!F32+'[31]ІІ Споруди'!F32+'[33]ІІ Споруди'!F32+'[34]ІІ Споруди'!F32+'[35]ІІ Споруди'!F32+'[36]ІІ Споруди'!F32+'[37]ІІ Споруди'!F32+'[38]ІІ Споруди'!F32</f>
        <v>0</v>
      </c>
      <c r="G32" s="213">
        <f>'[1]ІІ Споруди'!G32+'[2]ІІ Споруди'!G32+'[3]ІІ Споруди'!G32+'[32]ІІ Споруди'!G32+'[4]ІІ Споруди'!G32+'[5]ІІ Споруди'!G32+'[6]ІІ Споруди'!G32+'[7]ІІ Споруди'!G32+'[8]ІІ Споруди'!G32+'[9]ІІ Споруди'!G32+'[10]ІІ Споруди'!G32+'[11]ІІ Споруди'!G32+'[12]ІІ Споруди'!G32+'[13]ІІ Споруди'!G32+'[14]ІІ Споруди'!G32+'[15]ІІ Споруди'!G32+'[16]ІІ Споруди'!G32+'[17]ІІ Споруди'!G32+'[18]ІІ Споруди'!G32+'[19]ІІ Споруди'!G32+'[20]ІІ Споруди'!G32+'[21]ІІ Споруди'!G32+'[22]ІІ Споруди'!G32+'[23]ІІ Споруди'!G32+'[24]ІІ Споруди'!G32+'[25]ІІ Споруди'!G32+'[26]ІІ Споруди'!G32+'[27]ІІ Споруди'!G32+'[28]ІІ Споруди'!G32+'[29]ІІ Споруди'!G32+'[30]ІІ Споруди'!G32+'[31]ІІ Споруди'!G32+'[33]ІІ Споруди'!G32+'[34]ІІ Споруди'!G32+'[35]ІІ Споруди'!G32+'[36]ІІ Споруди'!G32+'[37]ІІ Споруди'!G32+'[38]ІІ Споруди'!G32</f>
        <v>0</v>
      </c>
      <c r="H32" s="213">
        <f>'[1]ІІ Споруди'!H32+'[2]ІІ Споруди'!H32+'[3]ІІ Споруди'!H32+'[32]ІІ Споруди'!H32+'[4]ІІ Споруди'!H32+'[5]ІІ Споруди'!H32+'[6]ІІ Споруди'!H32+'[7]ІІ Споруди'!H32+'[8]ІІ Споруди'!H32+'[9]ІІ Споруди'!H32+'[10]ІІ Споруди'!H32+'[11]ІІ Споруди'!H32+'[12]ІІ Споруди'!H32+'[13]ІІ Споруди'!H32+'[14]ІІ Споруди'!H32+'[15]ІІ Споруди'!H32+'[16]ІІ Споруди'!H32+'[17]ІІ Споруди'!H32+'[18]ІІ Споруди'!H32+'[19]ІІ Споруди'!H32+'[20]ІІ Споруди'!H32+'[21]ІІ Споруди'!H32+'[22]ІІ Споруди'!H32+'[23]ІІ Споруди'!H32+'[24]ІІ Споруди'!H32+'[25]ІІ Споруди'!H32+'[26]ІІ Споруди'!H32+'[27]ІІ Споруди'!H32+'[28]ІІ Споруди'!H32+'[29]ІІ Споруди'!H32+'[30]ІІ Споруди'!H32+'[31]ІІ Споруди'!H32+'[33]ІІ Споруди'!H32+'[34]ІІ Споруди'!H32+'[35]ІІ Споруди'!H32+'[36]ІІ Споруди'!H32+'[37]ІІ Споруди'!H32+'[38]ІІ Споруди'!H32</f>
        <v>0</v>
      </c>
      <c r="I32" s="213">
        <f>'[1]ІІ Споруди'!I32+'[2]ІІ Споруди'!I32+'[3]ІІ Споруди'!I32+'[32]ІІ Споруди'!I32+'[4]ІІ Споруди'!I32+'[5]ІІ Споруди'!I32+'[6]ІІ Споруди'!I32+'[7]ІІ Споруди'!I32+'[8]ІІ Споруди'!I32+'[9]ІІ Споруди'!I32+'[10]ІІ Споруди'!I32+'[11]ІІ Споруди'!I32+'[12]ІІ Споруди'!I32+'[13]ІІ Споруди'!I32+'[14]ІІ Споруди'!I32+'[15]ІІ Споруди'!I32+'[16]ІІ Споруди'!I32+'[17]ІІ Споруди'!I32+'[18]ІІ Споруди'!I32+'[19]ІІ Споруди'!I32+'[20]ІІ Споруди'!I32+'[21]ІІ Споруди'!I32+'[22]ІІ Споруди'!I32+'[23]ІІ Споруди'!I32+'[24]ІІ Споруди'!I32+'[25]ІІ Споруди'!I32+'[26]ІІ Споруди'!I32+'[27]ІІ Споруди'!I32+'[28]ІІ Споруди'!I32+'[29]ІІ Споруди'!I32+'[30]ІІ Споруди'!I32+'[31]ІІ Споруди'!I32+'[33]ІІ Споруди'!I32+'[34]ІІ Споруди'!I32+'[35]ІІ Споруди'!I32+'[36]ІІ Споруди'!I32+'[37]ІІ Споруди'!I32+'[38]ІІ Споруди'!I32</f>
        <v>0</v>
      </c>
      <c r="J32" s="213">
        <f>'[1]ІІ Споруди'!J32+'[2]ІІ Споруди'!J32+'[3]ІІ Споруди'!J32+'[32]ІІ Споруди'!J32+'[4]ІІ Споруди'!J32+'[5]ІІ Споруди'!J32+'[6]ІІ Споруди'!J32+'[7]ІІ Споруди'!J32+'[8]ІІ Споруди'!J32+'[9]ІІ Споруди'!J32+'[10]ІІ Споруди'!J32+'[11]ІІ Споруди'!J32+'[12]ІІ Споруди'!J32+'[13]ІІ Споруди'!J32+'[14]ІІ Споруди'!J32+'[15]ІІ Споруди'!J32+'[16]ІІ Споруди'!J32+'[17]ІІ Споруди'!J32+'[18]ІІ Споруди'!J32+'[19]ІІ Споруди'!J32+'[20]ІІ Споруди'!J32+'[21]ІІ Споруди'!J32+'[22]ІІ Споруди'!J32+'[23]ІІ Споруди'!J32+'[24]ІІ Споруди'!J32+'[25]ІІ Споруди'!J32+'[26]ІІ Споруди'!J32+'[27]ІІ Споруди'!J32+'[28]ІІ Споруди'!J32+'[29]ІІ Споруди'!J32+'[30]ІІ Споруди'!J32+'[31]ІІ Споруди'!J32+'[33]ІІ Споруди'!J32+'[34]ІІ Споруди'!J32+'[35]ІІ Споруди'!J32+'[36]ІІ Споруди'!J32+'[37]ІІ Споруди'!J32+'[38]ІІ Споруди'!J32</f>
        <v>0</v>
      </c>
      <c r="K32" s="213">
        <f>'[1]ІІ Споруди'!K32+'[2]ІІ Споруди'!K32+'[3]ІІ Споруди'!K32+'[32]ІІ Споруди'!K32+'[4]ІІ Споруди'!K32+'[5]ІІ Споруди'!K32+'[6]ІІ Споруди'!K32+'[7]ІІ Споруди'!K32+'[8]ІІ Споруди'!K32+'[9]ІІ Споруди'!K32+'[10]ІІ Споруди'!K32+'[11]ІІ Споруди'!K32+'[12]ІІ Споруди'!K32+'[13]ІІ Споруди'!K32+'[14]ІІ Споруди'!K32+'[15]ІІ Споруди'!K32+'[16]ІІ Споруди'!K32+'[17]ІІ Споруди'!K32+'[18]ІІ Споруди'!K32+'[19]ІІ Споруди'!K32+'[20]ІІ Споруди'!K32+'[21]ІІ Споруди'!K32+'[22]ІІ Споруди'!K32+'[23]ІІ Споруди'!K32+'[24]ІІ Споруди'!K32+'[25]ІІ Споруди'!K32+'[26]ІІ Споруди'!K32+'[27]ІІ Споруди'!K32+'[28]ІІ Споруди'!K32+'[29]ІІ Споруди'!K32+'[30]ІІ Споруди'!K32+'[31]ІІ Споруди'!K32+'[33]ІІ Споруди'!K32+'[34]ІІ Споруди'!K32+'[35]ІІ Споруди'!K32+'[36]ІІ Споруди'!K32+'[37]ІІ Споруди'!K32+'[38]ІІ Споруди'!K32</f>
        <v>0</v>
      </c>
      <c r="L32" s="72">
        <f t="shared" si="1"/>
        <v>0</v>
      </c>
    </row>
    <row r="33" spans="1:12" ht="13.5" customHeight="1">
      <c r="A33" s="327" t="s">
        <v>74</v>
      </c>
      <c r="B33" s="327"/>
      <c r="C33" s="36" t="s">
        <v>26</v>
      </c>
      <c r="D33" s="212">
        <f>'[1]ІІ Споруди'!D33+'[2]ІІ Споруди'!D33+'[3]ІІ Споруди'!D33+'[32]ІІ Споруди'!D33+'[4]ІІ Споруди'!D33+'[5]ІІ Споруди'!D33+'[6]ІІ Споруди'!D33+'[7]ІІ Споруди'!D33+'[8]ІІ Споруди'!D33+'[9]ІІ Споруди'!D33+'[10]ІІ Споруди'!D33+'[11]ІІ Споруди'!D33+'[12]ІІ Споруди'!D33+'[13]ІІ Споруди'!D33+'[14]ІІ Споруди'!D33+'[15]ІІ Споруди'!D33+'[16]ІІ Споруди'!D33+'[17]ІІ Споруди'!D33+'[18]ІІ Споруди'!D33+'[19]ІІ Споруди'!D33+'[20]ІІ Споруди'!D33+'[21]ІІ Споруди'!D33+'[22]ІІ Споруди'!D33+'[23]ІІ Споруди'!D33+'[24]ІІ Споруди'!D33+'[25]ІІ Споруди'!D33+'[26]ІІ Споруди'!D33+'[27]ІІ Споруди'!D33+'[28]ІІ Споруди'!D33+'[29]ІІ Споруди'!D33+'[30]ІІ Споруди'!D33+'[31]ІІ Споруди'!D33+'[33]ІІ Споруди'!D33+'[34]ІІ Споруди'!D33+'[35]ІІ Споруди'!D33+'[36]ІІ Споруди'!D33+'[37]ІІ Споруди'!D33+'[38]ІІ Споруди'!D33</f>
        <v>1</v>
      </c>
      <c r="E33" s="212">
        <f>'[1]ІІ Споруди'!E33+'[2]ІІ Споруди'!E33+'[3]ІІ Споруди'!E33+'[32]ІІ Споруди'!E33+'[4]ІІ Споруди'!E33+'[5]ІІ Споруди'!E33+'[6]ІІ Споруди'!E33+'[7]ІІ Споруди'!E33+'[8]ІІ Споруди'!E33+'[9]ІІ Споруди'!E33+'[10]ІІ Споруди'!E33+'[11]ІІ Споруди'!E33+'[12]ІІ Споруди'!E33+'[13]ІІ Споруди'!E33+'[14]ІІ Споруди'!E33+'[15]ІІ Споруди'!E33+'[16]ІІ Споруди'!E33+'[17]ІІ Споруди'!E33+'[18]ІІ Споруди'!E33+'[19]ІІ Споруди'!E33+'[20]ІІ Споруди'!E33+'[21]ІІ Споруди'!E33+'[22]ІІ Споруди'!E33+'[23]ІІ Споруди'!E33+'[24]ІІ Споруди'!E33+'[25]ІІ Споруди'!E33+'[26]ІІ Споруди'!E33+'[27]ІІ Споруди'!E33+'[28]ІІ Споруди'!E33+'[29]ІІ Споруди'!E33+'[30]ІІ Споруди'!E33+'[31]ІІ Споруди'!E33+'[33]ІІ Споруди'!E33+'[34]ІІ Споруди'!E33+'[35]ІІ Споруди'!E33+'[36]ІІ Споруди'!E33+'[37]ІІ Споруди'!E33+'[38]ІІ Споруди'!E33</f>
        <v>0</v>
      </c>
      <c r="F33" s="212"/>
      <c r="G33" s="212">
        <v>1</v>
      </c>
      <c r="H33" s="212">
        <f>'[1]ІІ Споруди'!H33+'[2]ІІ Споруди'!H33+'[3]ІІ Споруди'!H33+'[32]ІІ Споруди'!H33+'[4]ІІ Споруди'!H33+'[5]ІІ Споруди'!H33+'[6]ІІ Споруди'!H33+'[7]ІІ Споруди'!H33+'[8]ІІ Споруди'!H33+'[9]ІІ Споруди'!H33+'[10]ІІ Споруди'!H33+'[11]ІІ Споруди'!H33+'[12]ІІ Споруди'!H33+'[13]ІІ Споруди'!H33+'[14]ІІ Споруди'!H33+'[15]ІІ Споруди'!H33+'[16]ІІ Споруди'!H33+'[17]ІІ Споруди'!H33+'[18]ІІ Споруди'!H33+'[19]ІІ Споруди'!H33+'[20]ІІ Споруди'!H33+'[21]ІІ Споруди'!H33+'[22]ІІ Споруди'!H33+'[23]ІІ Споруди'!H33+'[24]ІІ Споруди'!H33+'[25]ІІ Споруди'!H33+'[26]ІІ Споруди'!H33+'[27]ІІ Споруди'!H33+'[28]ІІ Споруди'!H33+'[29]ІІ Споруди'!H33+'[30]ІІ Споруди'!H33+'[31]ІІ Споруди'!H33+'[33]ІІ Споруди'!H33+'[34]ІІ Споруди'!H33+'[35]ІІ Споруди'!H33+'[36]ІІ Споруди'!H33+'[37]ІІ Споруди'!H33+'[38]ІІ Споруди'!H33</f>
        <v>0</v>
      </c>
      <c r="I33" s="212">
        <f>'[1]ІІ Споруди'!I33+'[2]ІІ Споруди'!I33+'[3]ІІ Споруди'!I33+'[32]ІІ Споруди'!I33+'[4]ІІ Споруди'!I33+'[5]ІІ Споруди'!I33+'[6]ІІ Споруди'!I33+'[7]ІІ Споруди'!I33+'[8]ІІ Споруди'!I33+'[9]ІІ Споруди'!I33+'[10]ІІ Споруди'!I33+'[11]ІІ Споруди'!I33+'[12]ІІ Споруди'!I33+'[13]ІІ Споруди'!I33+'[14]ІІ Споруди'!I33+'[15]ІІ Споруди'!I33+'[16]ІІ Споруди'!I33+'[17]ІІ Споруди'!I33+'[18]ІІ Споруди'!I33+'[19]ІІ Споруди'!I33+'[20]ІІ Споруди'!I33+'[21]ІІ Споруди'!I33+'[22]ІІ Споруди'!I33+'[23]ІІ Споруди'!I33+'[24]ІІ Споруди'!I33+'[25]ІІ Споруди'!I33+'[26]ІІ Споруди'!I33+'[27]ІІ Споруди'!I33+'[28]ІІ Споруди'!I33+'[29]ІІ Споруди'!I33+'[30]ІІ Споруди'!I33+'[31]ІІ Споруди'!I33+'[33]ІІ Споруди'!I33+'[34]ІІ Споруди'!I33+'[35]ІІ Споруди'!I33+'[36]ІІ Споруди'!I33+'[37]ІІ Споруди'!I33+'[38]ІІ Споруди'!I33</f>
        <v>0</v>
      </c>
      <c r="J33" s="212">
        <f>'[1]ІІ Споруди'!J33+'[2]ІІ Споруди'!J33+'[3]ІІ Споруди'!J33+'[32]ІІ Споруди'!J33+'[4]ІІ Споруди'!J33+'[5]ІІ Споруди'!J33+'[6]ІІ Споруди'!J33+'[7]ІІ Споруди'!J33+'[8]ІІ Споруди'!J33+'[9]ІІ Споруди'!J33+'[10]ІІ Споруди'!J33+'[11]ІІ Споруди'!J33+'[12]ІІ Споруди'!J33+'[13]ІІ Споруди'!J33+'[14]ІІ Споруди'!J33+'[15]ІІ Споруди'!J33+'[16]ІІ Споруди'!J33+'[17]ІІ Споруди'!J33+'[18]ІІ Споруди'!J33+'[19]ІІ Споруди'!J33+'[20]ІІ Споруди'!J33+'[21]ІІ Споруди'!J33+'[22]ІІ Споруди'!J33+'[23]ІІ Споруди'!J33+'[24]ІІ Споруди'!J33+'[25]ІІ Споруди'!J33+'[26]ІІ Споруди'!J33+'[27]ІІ Споруди'!J33+'[28]ІІ Споруди'!J33+'[29]ІІ Споруди'!J33+'[30]ІІ Споруди'!J33+'[31]ІІ Споруди'!J33+'[33]ІІ Споруди'!J33+'[34]ІІ Споруди'!J33+'[35]ІІ Споруди'!J33+'[36]ІІ Споруди'!J33+'[37]ІІ Споруди'!J33+'[38]ІІ Споруди'!J33</f>
        <v>0</v>
      </c>
      <c r="K33" s="212">
        <v>0</v>
      </c>
      <c r="L33" s="72">
        <f t="shared" si="1"/>
        <v>0</v>
      </c>
    </row>
    <row r="34" spans="1:12" ht="14.25" customHeight="1">
      <c r="A34" s="328" t="s">
        <v>71</v>
      </c>
      <c r="B34" s="329"/>
      <c r="C34" s="38" t="s">
        <v>27</v>
      </c>
      <c r="D34" s="213">
        <f>'[1]ІІ Споруди'!D34+'[2]ІІ Споруди'!D34+'[3]ІІ Споруди'!D34+'[32]ІІ Споруди'!D34+'[4]ІІ Споруди'!D34+'[5]ІІ Споруди'!D34+'[6]ІІ Споруди'!D34+'[7]ІІ Споруди'!D34+'[8]ІІ Споруди'!D34+'[9]ІІ Споруди'!D34+'[10]ІІ Споруди'!D34+'[11]ІІ Споруди'!D34+'[12]ІІ Споруди'!D34+'[13]ІІ Споруди'!D34+'[14]ІІ Споруди'!D34+'[15]ІІ Споруди'!D34+'[16]ІІ Споруди'!D34+'[17]ІІ Споруди'!D34+'[18]ІІ Споруди'!D34+'[19]ІІ Споруди'!D34+'[20]ІІ Споруди'!D34+'[21]ІІ Споруди'!D34+'[22]ІІ Споруди'!D34+'[23]ІІ Споруди'!D34+'[24]ІІ Споруди'!D34+'[25]ІІ Споруди'!D34+'[26]ІІ Споруди'!D34+'[27]ІІ Споруди'!D34+'[28]ІІ Споруди'!D34+'[29]ІІ Споруди'!D34+'[30]ІІ Споруди'!D34+'[31]ІІ Споруди'!D34+'[33]ІІ Споруди'!D34+'[34]ІІ Споруди'!D34+'[35]ІІ Споруди'!D34+'[36]ІІ Споруди'!D34+'[37]ІІ Споруди'!D34+'[38]ІІ Споруди'!D34</f>
        <v>0</v>
      </c>
      <c r="E34" s="213">
        <f>'[1]ІІ Споруди'!E34+'[2]ІІ Споруди'!E34+'[3]ІІ Споруди'!E34+'[32]ІІ Споруди'!E34+'[4]ІІ Споруди'!E34+'[5]ІІ Споруди'!E34+'[6]ІІ Споруди'!E34+'[7]ІІ Споруди'!E34+'[8]ІІ Споруди'!E34+'[9]ІІ Споруди'!E34+'[10]ІІ Споруди'!E34+'[11]ІІ Споруди'!E34+'[12]ІІ Споруди'!E34+'[13]ІІ Споруди'!E34+'[14]ІІ Споруди'!E34+'[15]ІІ Споруди'!E34+'[16]ІІ Споруди'!E34+'[17]ІІ Споруди'!E34+'[18]ІІ Споруди'!E34+'[19]ІІ Споруди'!E34+'[20]ІІ Споруди'!E34+'[21]ІІ Споруди'!E34+'[22]ІІ Споруди'!E34+'[23]ІІ Споруди'!E34+'[24]ІІ Споруди'!E34+'[25]ІІ Споруди'!E34+'[26]ІІ Споруди'!E34+'[27]ІІ Споруди'!E34+'[28]ІІ Споруди'!E34+'[29]ІІ Споруди'!E34+'[30]ІІ Споруди'!E34+'[31]ІІ Споруди'!E34+'[33]ІІ Споруди'!E34+'[34]ІІ Споруди'!E34+'[35]ІІ Споруди'!E34+'[36]ІІ Споруди'!E34+'[37]ІІ Споруди'!E34+'[38]ІІ Споруди'!E34</f>
        <v>0</v>
      </c>
      <c r="F34" s="213">
        <f>'[1]ІІ Споруди'!F34+'[2]ІІ Споруди'!F34+'[3]ІІ Споруди'!F34+'[32]ІІ Споруди'!F34+'[4]ІІ Споруди'!F34+'[5]ІІ Споруди'!F34+'[6]ІІ Споруди'!F34+'[7]ІІ Споруди'!F34+'[8]ІІ Споруди'!F34+'[9]ІІ Споруди'!F34+'[10]ІІ Споруди'!F34+'[11]ІІ Споруди'!F34+'[12]ІІ Споруди'!F34+'[13]ІІ Споруди'!F34+'[14]ІІ Споруди'!F34+'[15]ІІ Споруди'!F34+'[16]ІІ Споруди'!F34+'[17]ІІ Споруди'!F34+'[18]ІІ Споруди'!F34+'[19]ІІ Споруди'!F34+'[20]ІІ Споруди'!F34+'[21]ІІ Споруди'!F34+'[22]ІІ Споруди'!F34+'[23]ІІ Споруди'!F34+'[24]ІІ Споруди'!F34+'[25]ІІ Споруди'!F34+'[26]ІІ Споруди'!F34+'[27]ІІ Споруди'!F34+'[28]ІІ Споруди'!F34+'[29]ІІ Споруди'!F34+'[30]ІІ Споруди'!F34+'[31]ІІ Споруди'!F34+'[33]ІІ Споруди'!F34+'[34]ІІ Споруди'!F34+'[35]ІІ Споруди'!F34+'[36]ІІ Споруди'!F34+'[37]ІІ Споруди'!F34+'[38]ІІ Споруди'!F34</f>
        <v>0</v>
      </c>
      <c r="G34" s="213">
        <f>'[1]ІІ Споруди'!G34+'[2]ІІ Споруди'!G34+'[3]ІІ Споруди'!G34+'[32]ІІ Споруди'!G34+'[4]ІІ Споруди'!G34+'[5]ІІ Споруди'!G34+'[6]ІІ Споруди'!G34+'[7]ІІ Споруди'!G34+'[8]ІІ Споруди'!G34+'[9]ІІ Споруди'!G34+'[10]ІІ Споруди'!G34+'[11]ІІ Споруди'!G34+'[12]ІІ Споруди'!G34+'[13]ІІ Споруди'!G34+'[14]ІІ Споруди'!G34+'[15]ІІ Споруди'!G34+'[16]ІІ Споруди'!G34+'[17]ІІ Споруди'!G34+'[18]ІІ Споруди'!G34+'[19]ІІ Споруди'!G34+'[20]ІІ Споруди'!G34+'[21]ІІ Споруди'!G34+'[22]ІІ Споруди'!G34+'[23]ІІ Споруди'!G34+'[24]ІІ Споруди'!G34+'[25]ІІ Споруди'!G34+'[26]ІІ Споруди'!G34+'[27]ІІ Споруди'!G34+'[28]ІІ Споруди'!G34+'[29]ІІ Споруди'!G34+'[30]ІІ Споруди'!G34+'[31]ІІ Споруди'!G34+'[33]ІІ Споруди'!G34+'[34]ІІ Споруди'!G34+'[35]ІІ Споруди'!G34+'[36]ІІ Споруди'!G34+'[37]ІІ Споруди'!G34+'[38]ІІ Споруди'!G34</f>
        <v>0</v>
      </c>
      <c r="H34" s="213">
        <f>'[1]ІІ Споруди'!H34+'[2]ІІ Споруди'!H34+'[3]ІІ Споруди'!H34+'[32]ІІ Споруди'!H34+'[4]ІІ Споруди'!H34+'[5]ІІ Споруди'!H34+'[6]ІІ Споруди'!H34+'[7]ІІ Споруди'!H34+'[8]ІІ Споруди'!H34+'[9]ІІ Споруди'!H34+'[10]ІІ Споруди'!H34+'[11]ІІ Споруди'!H34+'[12]ІІ Споруди'!H34+'[13]ІІ Споруди'!H34+'[14]ІІ Споруди'!H34+'[15]ІІ Споруди'!H34+'[16]ІІ Споруди'!H34+'[17]ІІ Споруди'!H34+'[18]ІІ Споруди'!H34+'[19]ІІ Споруди'!H34+'[20]ІІ Споруди'!H34+'[21]ІІ Споруди'!H34+'[22]ІІ Споруди'!H34+'[23]ІІ Споруди'!H34+'[24]ІІ Споруди'!H34+'[25]ІІ Споруди'!H34+'[26]ІІ Споруди'!H34+'[27]ІІ Споруди'!H34+'[28]ІІ Споруди'!H34+'[29]ІІ Споруди'!H34+'[30]ІІ Споруди'!H34+'[31]ІІ Споруди'!H34+'[33]ІІ Споруди'!H34+'[34]ІІ Споруди'!H34+'[35]ІІ Споруди'!H34+'[36]ІІ Споруди'!H34+'[37]ІІ Споруди'!H34+'[38]ІІ Споруди'!H34</f>
        <v>0</v>
      </c>
      <c r="I34" s="213">
        <f>'[1]ІІ Споруди'!I34+'[2]ІІ Споруди'!I34+'[3]ІІ Споруди'!I34+'[32]ІІ Споруди'!I34+'[4]ІІ Споруди'!I34+'[5]ІІ Споруди'!I34+'[6]ІІ Споруди'!I34+'[7]ІІ Споруди'!I34+'[8]ІІ Споруди'!I34+'[9]ІІ Споруди'!I34+'[10]ІІ Споруди'!I34+'[11]ІІ Споруди'!I34+'[12]ІІ Споруди'!I34+'[13]ІІ Споруди'!I34+'[14]ІІ Споруди'!I34+'[15]ІІ Споруди'!I34+'[16]ІІ Споруди'!I34+'[17]ІІ Споруди'!I34+'[18]ІІ Споруди'!I34+'[19]ІІ Споруди'!I34+'[20]ІІ Споруди'!I34+'[21]ІІ Споруди'!I34+'[22]ІІ Споруди'!I34+'[23]ІІ Споруди'!I34+'[24]ІІ Споруди'!I34+'[25]ІІ Споруди'!I34+'[26]ІІ Споруди'!I34+'[27]ІІ Споруди'!I34+'[28]ІІ Споруди'!I34+'[29]ІІ Споруди'!I34+'[30]ІІ Споруди'!I34+'[31]ІІ Споруди'!I34+'[33]ІІ Споруди'!I34+'[34]ІІ Споруди'!I34+'[35]ІІ Споруди'!I34+'[36]ІІ Споруди'!I34+'[37]ІІ Споруди'!I34+'[38]ІІ Споруди'!I34</f>
        <v>0</v>
      </c>
      <c r="J34" s="213">
        <f>'[1]ІІ Споруди'!J34+'[2]ІІ Споруди'!J34+'[3]ІІ Споруди'!J34+'[32]ІІ Споруди'!J34+'[4]ІІ Споруди'!J34+'[5]ІІ Споруди'!J34+'[6]ІІ Споруди'!J34+'[7]ІІ Споруди'!J34+'[8]ІІ Споруди'!J34+'[9]ІІ Споруди'!J34+'[10]ІІ Споруди'!J34+'[11]ІІ Споруди'!J34+'[12]ІІ Споруди'!J34+'[13]ІІ Споруди'!J34+'[14]ІІ Споруди'!J34+'[15]ІІ Споруди'!J34+'[16]ІІ Споруди'!J34+'[17]ІІ Споруди'!J34+'[18]ІІ Споруди'!J34+'[19]ІІ Споруди'!J34+'[20]ІІ Споруди'!J34+'[21]ІІ Споруди'!J34+'[22]ІІ Споруди'!J34+'[23]ІІ Споруди'!J34+'[24]ІІ Споруди'!J34+'[25]ІІ Споруди'!J34+'[26]ІІ Споруди'!J34+'[27]ІІ Споруди'!J34+'[28]ІІ Споруди'!J34+'[29]ІІ Споруди'!J34+'[30]ІІ Споруди'!J34+'[31]ІІ Споруди'!J34+'[33]ІІ Споруди'!J34+'[34]ІІ Споруди'!J34+'[35]ІІ Споруди'!J34+'[36]ІІ Споруди'!J34+'[37]ІІ Споруди'!J34+'[38]ІІ Споруди'!J34</f>
        <v>0</v>
      </c>
      <c r="K34" s="213">
        <f>'[1]ІІ Споруди'!K34+'[2]ІІ Споруди'!K34+'[3]ІІ Споруди'!K34+'[32]ІІ Споруди'!K34+'[4]ІІ Споруди'!K34+'[5]ІІ Споруди'!K34+'[6]ІІ Споруди'!K34+'[7]ІІ Споруди'!K34+'[8]ІІ Споруди'!K34+'[9]ІІ Споруди'!K34+'[10]ІІ Споруди'!K34+'[11]ІІ Споруди'!K34+'[12]ІІ Споруди'!K34+'[13]ІІ Споруди'!K34+'[14]ІІ Споруди'!K34+'[15]ІІ Споруди'!K34+'[16]ІІ Споруди'!K34+'[17]ІІ Споруди'!K34+'[18]ІІ Споруди'!K34+'[19]ІІ Споруди'!K34+'[20]ІІ Споруди'!K34+'[21]ІІ Споруди'!K34+'[22]ІІ Споруди'!K34+'[23]ІІ Споруди'!K34+'[24]ІІ Споруди'!K34+'[25]ІІ Споруди'!K34+'[26]ІІ Споруди'!K34+'[27]ІІ Споруди'!K34+'[28]ІІ Споруди'!K34+'[29]ІІ Споруди'!K34+'[30]ІІ Споруди'!K34+'[31]ІІ Споруди'!K34+'[33]ІІ Споруди'!K34+'[34]ІІ Споруди'!K34+'[35]ІІ Споруди'!K34+'[36]ІІ Споруди'!K34+'[37]ІІ Споруди'!K34+'[38]ІІ Споруди'!K34</f>
        <v>0</v>
      </c>
      <c r="L34" s="72">
        <f t="shared" si="1"/>
        <v>0</v>
      </c>
    </row>
    <row r="35" spans="1:12" ht="13.5" customHeight="1">
      <c r="A35" s="327" t="s">
        <v>75</v>
      </c>
      <c r="B35" s="327"/>
      <c r="C35" s="36" t="s">
        <v>28</v>
      </c>
      <c r="D35" s="213">
        <f>'[1]ІІ Споруди'!D35+'[2]ІІ Споруди'!D35+'[3]ІІ Споруди'!D35+'[32]ІІ Споруди'!D35+'[4]ІІ Споруди'!D35+'[5]ІІ Споруди'!D35+'[6]ІІ Споруди'!D35+'[7]ІІ Споруди'!D35+'[8]ІІ Споруди'!D35+'[9]ІІ Споруди'!D35+'[10]ІІ Споруди'!D35+'[11]ІІ Споруди'!D35+'[12]ІІ Споруди'!D35+'[13]ІІ Споруди'!D35+'[14]ІІ Споруди'!D35+'[15]ІІ Споруди'!D35+'[16]ІІ Споруди'!D35+'[17]ІІ Споруди'!D35+'[18]ІІ Споруди'!D35+'[19]ІІ Споруди'!D35+'[20]ІІ Споруди'!D35+'[21]ІІ Споруди'!D35+'[22]ІІ Споруди'!D35+'[23]ІІ Споруди'!D35+'[24]ІІ Споруди'!D35+'[25]ІІ Споруди'!D35+'[26]ІІ Споруди'!D35+'[27]ІІ Споруди'!D35+'[28]ІІ Споруди'!D35+'[29]ІІ Споруди'!D35+'[30]ІІ Споруди'!D35+'[31]ІІ Споруди'!D35+'[33]ІІ Споруди'!D35+'[34]ІІ Споруди'!D35+'[35]ІІ Споруди'!D35+'[36]ІІ Споруди'!D35+'[37]ІІ Споруди'!D35+'[38]ІІ Споруди'!D35</f>
        <v>0</v>
      </c>
      <c r="E35" s="213">
        <f>'[1]ІІ Споруди'!E35+'[2]ІІ Споруди'!E35+'[3]ІІ Споруди'!E35+'[32]ІІ Споруди'!E35+'[4]ІІ Споруди'!E35+'[5]ІІ Споруди'!E35+'[6]ІІ Споруди'!E35+'[7]ІІ Споруди'!E35+'[8]ІІ Споруди'!E35+'[9]ІІ Споруди'!E35+'[10]ІІ Споруди'!E35+'[11]ІІ Споруди'!E35+'[12]ІІ Споруди'!E35+'[13]ІІ Споруди'!E35+'[14]ІІ Споруди'!E35+'[15]ІІ Споруди'!E35+'[16]ІІ Споруди'!E35+'[17]ІІ Споруди'!E35+'[18]ІІ Споруди'!E35+'[19]ІІ Споруди'!E35+'[20]ІІ Споруди'!E35+'[21]ІІ Споруди'!E35+'[22]ІІ Споруди'!E35+'[23]ІІ Споруди'!E35+'[24]ІІ Споруди'!E35+'[25]ІІ Споруди'!E35+'[26]ІІ Споруди'!E35+'[27]ІІ Споруди'!E35+'[28]ІІ Споруди'!E35+'[29]ІІ Споруди'!E35+'[30]ІІ Споруди'!E35+'[31]ІІ Споруди'!E35+'[33]ІІ Споруди'!E35+'[34]ІІ Споруди'!E35+'[35]ІІ Споруди'!E35+'[36]ІІ Споруди'!E35+'[37]ІІ Споруди'!E35+'[38]ІІ Споруди'!E35</f>
        <v>0</v>
      </c>
      <c r="F35" s="213">
        <f>'[1]ІІ Споруди'!F35+'[2]ІІ Споруди'!F35+'[3]ІІ Споруди'!F35+'[32]ІІ Споруди'!F35+'[4]ІІ Споруди'!F35+'[5]ІІ Споруди'!F35+'[6]ІІ Споруди'!F35+'[7]ІІ Споруди'!F35+'[8]ІІ Споруди'!F35+'[9]ІІ Споруди'!F35+'[10]ІІ Споруди'!F35+'[11]ІІ Споруди'!F35+'[12]ІІ Споруди'!F35+'[13]ІІ Споруди'!F35+'[14]ІІ Споруди'!F35+'[15]ІІ Споруди'!F35+'[16]ІІ Споруди'!F35+'[17]ІІ Споруди'!F35+'[18]ІІ Споруди'!F35+'[19]ІІ Споруди'!F35+'[20]ІІ Споруди'!F35+'[21]ІІ Споруди'!F35+'[22]ІІ Споруди'!F35+'[23]ІІ Споруди'!F35+'[24]ІІ Споруди'!F35+'[25]ІІ Споруди'!F35+'[26]ІІ Споруди'!F35+'[27]ІІ Споруди'!F35+'[28]ІІ Споруди'!F35+'[29]ІІ Споруди'!F35+'[30]ІІ Споруди'!F35+'[31]ІІ Споруди'!F35+'[33]ІІ Споруди'!F35+'[34]ІІ Споруди'!F35+'[35]ІІ Споруди'!F35+'[36]ІІ Споруди'!F35+'[37]ІІ Споруди'!F35+'[38]ІІ Споруди'!F35</f>
        <v>0</v>
      </c>
      <c r="G35" s="213">
        <f>'[1]ІІ Споруди'!G35+'[2]ІІ Споруди'!G35+'[3]ІІ Споруди'!G35+'[32]ІІ Споруди'!G35+'[4]ІІ Споруди'!G35+'[5]ІІ Споруди'!G35+'[6]ІІ Споруди'!G35+'[7]ІІ Споруди'!G35+'[8]ІІ Споруди'!G35+'[9]ІІ Споруди'!G35+'[10]ІІ Споруди'!G35+'[11]ІІ Споруди'!G35+'[12]ІІ Споруди'!G35+'[13]ІІ Споруди'!G35+'[14]ІІ Споруди'!G35+'[15]ІІ Споруди'!G35+'[16]ІІ Споруди'!G35+'[17]ІІ Споруди'!G35+'[18]ІІ Споруди'!G35+'[19]ІІ Споруди'!G35+'[20]ІІ Споруди'!G35+'[21]ІІ Споруди'!G35+'[22]ІІ Споруди'!G35+'[23]ІІ Споруди'!G35+'[24]ІІ Споруди'!G35+'[25]ІІ Споруди'!G35+'[26]ІІ Споруди'!G35+'[27]ІІ Споруди'!G35+'[28]ІІ Споруди'!G35+'[29]ІІ Споруди'!G35+'[30]ІІ Споруди'!G35+'[31]ІІ Споруди'!G35+'[33]ІІ Споруди'!G35+'[34]ІІ Споруди'!G35+'[35]ІІ Споруди'!G35+'[36]ІІ Споруди'!G35+'[37]ІІ Споруди'!G35+'[38]ІІ Споруди'!G35</f>
        <v>0</v>
      </c>
      <c r="H35" s="213">
        <f>'[1]ІІ Споруди'!H35+'[2]ІІ Споруди'!H35+'[3]ІІ Споруди'!H35+'[32]ІІ Споруди'!H35+'[4]ІІ Споруди'!H35+'[5]ІІ Споруди'!H35+'[6]ІІ Споруди'!H35+'[7]ІІ Споруди'!H35+'[8]ІІ Споруди'!H35+'[9]ІІ Споруди'!H35+'[10]ІІ Споруди'!H35+'[11]ІІ Споруди'!H35+'[12]ІІ Споруди'!H35+'[13]ІІ Споруди'!H35+'[14]ІІ Споруди'!H35+'[15]ІІ Споруди'!H35+'[16]ІІ Споруди'!H35+'[17]ІІ Споруди'!H35+'[18]ІІ Споруди'!H35+'[19]ІІ Споруди'!H35+'[20]ІІ Споруди'!H35+'[21]ІІ Споруди'!H35+'[22]ІІ Споруди'!H35+'[23]ІІ Споруди'!H35+'[24]ІІ Споруди'!H35+'[25]ІІ Споруди'!H35+'[26]ІІ Споруди'!H35+'[27]ІІ Споруди'!H35+'[28]ІІ Споруди'!H35+'[29]ІІ Споруди'!H35+'[30]ІІ Споруди'!H35+'[31]ІІ Споруди'!H35+'[33]ІІ Споруди'!H35+'[34]ІІ Споруди'!H35+'[35]ІІ Споруди'!H35+'[36]ІІ Споруди'!H35+'[37]ІІ Споруди'!H35+'[38]ІІ Споруди'!H35</f>
        <v>0</v>
      </c>
      <c r="I35" s="213">
        <f>'[1]ІІ Споруди'!I35+'[2]ІІ Споруди'!I35+'[3]ІІ Споруди'!I35+'[32]ІІ Споруди'!I35+'[4]ІІ Споруди'!I35+'[5]ІІ Споруди'!I35+'[6]ІІ Споруди'!I35+'[7]ІІ Споруди'!I35+'[8]ІІ Споруди'!I35+'[9]ІІ Споруди'!I35+'[10]ІІ Споруди'!I35+'[11]ІІ Споруди'!I35+'[12]ІІ Споруди'!I35+'[13]ІІ Споруди'!I35+'[14]ІІ Споруди'!I35+'[15]ІІ Споруди'!I35+'[16]ІІ Споруди'!I35+'[17]ІІ Споруди'!I35+'[18]ІІ Споруди'!I35+'[19]ІІ Споруди'!I35+'[20]ІІ Споруди'!I35+'[21]ІІ Споруди'!I35+'[22]ІІ Споруди'!I35+'[23]ІІ Споруди'!I35+'[24]ІІ Споруди'!I35+'[25]ІІ Споруди'!I35+'[26]ІІ Споруди'!I35+'[27]ІІ Споруди'!I35+'[28]ІІ Споруди'!I35+'[29]ІІ Споруди'!I35+'[30]ІІ Споруди'!I35+'[31]ІІ Споруди'!I35+'[33]ІІ Споруди'!I35+'[34]ІІ Споруди'!I35+'[35]ІІ Споруди'!I35+'[36]ІІ Споруди'!I35+'[37]ІІ Споруди'!I35+'[38]ІІ Споруди'!I35</f>
        <v>0</v>
      </c>
      <c r="J35" s="213">
        <f>'[1]ІІ Споруди'!J35+'[2]ІІ Споруди'!J35+'[3]ІІ Споруди'!J35+'[32]ІІ Споруди'!J35+'[4]ІІ Споруди'!J35+'[5]ІІ Споруди'!J35+'[6]ІІ Споруди'!J35+'[7]ІІ Споруди'!J35+'[8]ІІ Споруди'!J35+'[9]ІІ Споруди'!J35+'[10]ІІ Споруди'!J35+'[11]ІІ Споруди'!J35+'[12]ІІ Споруди'!J35+'[13]ІІ Споруди'!J35+'[14]ІІ Споруди'!J35+'[15]ІІ Споруди'!J35+'[16]ІІ Споруди'!J35+'[17]ІІ Споруди'!J35+'[18]ІІ Споруди'!J35+'[19]ІІ Споруди'!J35+'[20]ІІ Споруди'!J35+'[21]ІІ Споруди'!J35+'[22]ІІ Споруди'!J35+'[23]ІІ Споруди'!J35+'[24]ІІ Споруди'!J35+'[25]ІІ Споруди'!J35+'[26]ІІ Споруди'!J35+'[27]ІІ Споруди'!J35+'[28]ІІ Споруди'!J35+'[29]ІІ Споруди'!J35+'[30]ІІ Споруди'!J35+'[31]ІІ Споруди'!J35+'[33]ІІ Споруди'!J35+'[34]ІІ Споруди'!J35+'[35]ІІ Споруди'!J35+'[36]ІІ Споруди'!J35+'[37]ІІ Споруди'!J35+'[38]ІІ Споруди'!J35</f>
        <v>0</v>
      </c>
      <c r="K35" s="213">
        <f>'[1]ІІ Споруди'!K35+'[2]ІІ Споруди'!K35+'[3]ІІ Споруди'!K35+'[32]ІІ Споруди'!K35+'[4]ІІ Споруди'!K35+'[5]ІІ Споруди'!K35+'[6]ІІ Споруди'!K35+'[7]ІІ Споруди'!K35+'[8]ІІ Споруди'!K35+'[9]ІІ Споруди'!K35+'[10]ІІ Споруди'!K35+'[11]ІІ Споруди'!K35+'[12]ІІ Споруди'!K35+'[13]ІІ Споруди'!K35+'[14]ІІ Споруди'!K35+'[15]ІІ Споруди'!K35+'[16]ІІ Споруди'!K35+'[17]ІІ Споруди'!K35+'[18]ІІ Споруди'!K35+'[19]ІІ Споруди'!K35+'[20]ІІ Споруди'!K35+'[21]ІІ Споруди'!K35+'[22]ІІ Споруди'!K35+'[23]ІІ Споруди'!K35+'[24]ІІ Споруди'!K35+'[25]ІІ Споруди'!K35+'[26]ІІ Споруди'!K35+'[27]ІІ Споруди'!K35+'[28]ІІ Споруди'!K35+'[29]ІІ Споруди'!K35+'[30]ІІ Споруди'!K35+'[31]ІІ Споруди'!K35+'[33]ІІ Споруди'!K35+'[34]ІІ Споруди'!K35+'[35]ІІ Споруди'!K35+'[36]ІІ Споруди'!K35+'[37]ІІ Споруди'!K35+'[38]ІІ Споруди'!K35</f>
        <v>0</v>
      </c>
      <c r="L35" s="72">
        <f t="shared" si="1"/>
        <v>0</v>
      </c>
    </row>
    <row r="36" spans="1:12" ht="15" customHeight="1">
      <c r="A36" s="327" t="s">
        <v>76</v>
      </c>
      <c r="B36" s="327"/>
      <c r="C36" s="36" t="s">
        <v>29</v>
      </c>
      <c r="D36" s="212">
        <f>'[1]ІІ Споруди'!D36+'[2]ІІ Споруди'!D36+'[3]ІІ Споруди'!D36+'[32]ІІ Споруди'!D36+'[4]ІІ Споруди'!D36+'[5]ІІ Споруди'!D36+'[6]ІІ Споруди'!D36+'[7]ІІ Споруди'!D36+'[8]ІІ Споруди'!D36+'[9]ІІ Споруди'!D36+'[10]ІІ Споруди'!D36+'[11]ІІ Споруди'!D36+'[12]ІІ Споруди'!D36+'[13]ІІ Споруди'!D36+'[14]ІІ Споруди'!D36+'[15]ІІ Споруди'!D36+'[16]ІІ Споруди'!D36+'[17]ІІ Споруди'!D36+'[18]ІІ Споруди'!D36+'[19]ІІ Споруди'!D36+'[20]ІІ Споруди'!D36+'[21]ІІ Споруди'!D36+'[22]ІІ Споруди'!D36+'[23]ІІ Споруди'!D36+'[24]ІІ Споруди'!D36+'[25]ІІ Споруди'!D36+'[26]ІІ Споруди'!D36+'[27]ІІ Споруди'!D36+'[28]ІІ Споруди'!D36+'[29]ІІ Споруди'!D36+'[30]ІІ Споруди'!D36+'[31]ІІ Споруди'!D36+'[33]ІІ Споруди'!D36+'[34]ІІ Споруди'!D36+'[35]ІІ Споруди'!D36+'[36]ІІ Споруди'!D36+'[37]ІІ Споруди'!D36+'[38]ІІ Споруди'!D36</f>
        <v>1</v>
      </c>
      <c r="E36" s="212">
        <f>'[1]ІІ Споруди'!E36+'[2]ІІ Споруди'!E36+'[3]ІІ Споруди'!E36+'[32]ІІ Споруди'!E36+'[4]ІІ Споруди'!E36+'[5]ІІ Споруди'!E36+'[6]ІІ Споруди'!E36+'[7]ІІ Споруди'!E36+'[8]ІІ Споруди'!E36+'[9]ІІ Споруди'!E36+'[10]ІІ Споруди'!E36+'[11]ІІ Споруди'!E36+'[12]ІІ Споруди'!E36+'[13]ІІ Споруди'!E36+'[14]ІІ Споруди'!E36+'[15]ІІ Споруди'!E36+'[16]ІІ Споруди'!E36+'[17]ІІ Споруди'!E36+'[18]ІІ Споруди'!E36+'[19]ІІ Споруди'!E36+'[20]ІІ Споруди'!E36+'[21]ІІ Споруди'!E36+'[22]ІІ Споруди'!E36+'[23]ІІ Споруди'!E36+'[24]ІІ Споруди'!E36+'[25]ІІ Споруди'!E36+'[26]ІІ Споруди'!E36+'[27]ІІ Споруди'!E36+'[28]ІІ Споруди'!E36+'[29]ІІ Споруди'!E36+'[30]ІІ Споруди'!E36+'[31]ІІ Споруди'!E36+'[33]ІІ Споруди'!E36+'[34]ІІ Споруди'!E36+'[35]ІІ Споруди'!E36+'[36]ІІ Споруди'!E36+'[37]ІІ Споруди'!E36+'[38]ІІ Споруди'!E36</f>
        <v>0</v>
      </c>
      <c r="F36" s="212"/>
      <c r="G36" s="212">
        <f>'[1]ІІ Споруди'!G36+'[2]ІІ Споруди'!G36+'[3]ІІ Споруди'!G36+'[32]ІІ Споруди'!G36+'[4]ІІ Споруди'!G36+'[5]ІІ Споруди'!G36+'[6]ІІ Споруди'!G36+'[7]ІІ Споруди'!G36+'[8]ІІ Споруди'!G36+'[9]ІІ Споруди'!G36+'[10]ІІ Споруди'!G36+'[11]ІІ Споруди'!G36+'[12]ІІ Споруди'!G36+'[13]ІІ Споруди'!G36+'[14]ІІ Споруди'!G36+'[15]ІІ Споруди'!G36+'[16]ІІ Споруди'!G36+'[17]ІІ Споруди'!G36+'[18]ІІ Споруди'!G36+'[19]ІІ Споруди'!G36+'[20]ІІ Споруди'!G36+'[21]ІІ Споруди'!G36+'[22]ІІ Споруди'!G36+'[23]ІІ Споруди'!G36+'[24]ІІ Споруди'!G36+'[25]ІІ Споруди'!G36+'[26]ІІ Споруди'!G36+'[27]ІІ Споруди'!G36+'[28]ІІ Споруди'!G36+'[29]ІІ Споруди'!G36+'[30]ІІ Споруди'!G36+'[31]ІІ Споруди'!G36+'[33]ІІ Споруди'!G36+'[34]ІІ Споруди'!G36+'[35]ІІ Споруди'!G36+'[36]ІІ Споруди'!G36+'[37]ІІ Споруди'!G36+'[38]ІІ Споруди'!G36</f>
        <v>0</v>
      </c>
      <c r="H36" s="212">
        <v>1</v>
      </c>
      <c r="I36" s="212">
        <v>1</v>
      </c>
      <c r="J36" s="212">
        <f>'[1]ІІ Споруди'!J36+'[2]ІІ Споруди'!J36+'[3]ІІ Споруди'!J36+'[32]ІІ Споруди'!J36+'[4]ІІ Споруди'!J36+'[5]ІІ Споруди'!J36+'[6]ІІ Споруди'!J36+'[7]ІІ Споруди'!J36+'[8]ІІ Споруди'!J36+'[9]ІІ Споруди'!J36+'[10]ІІ Споруди'!J36+'[11]ІІ Споруди'!J36+'[12]ІІ Споруди'!J36+'[13]ІІ Споруди'!J36+'[14]ІІ Споруди'!J36+'[15]ІІ Споруди'!J36+'[16]ІІ Споруди'!J36+'[17]ІІ Споруди'!J36+'[18]ІІ Споруди'!J36+'[19]ІІ Споруди'!J36+'[20]ІІ Споруди'!J36+'[21]ІІ Споруди'!J36+'[22]ІІ Споруди'!J36+'[23]ІІ Споруди'!J36+'[24]ІІ Споруди'!J36+'[25]ІІ Споруди'!J36+'[26]ІІ Споруди'!J36+'[27]ІІ Споруди'!J36+'[28]ІІ Споруди'!J36+'[29]ІІ Споруди'!J36+'[30]ІІ Споруди'!J36+'[31]ІІ Споруди'!J36+'[33]ІІ Споруди'!J36+'[34]ІІ Споруди'!J36+'[35]ІІ Споруди'!J36+'[36]ІІ Споруди'!J36+'[37]ІІ Споруди'!J36+'[38]ІІ Споруди'!J36</f>
        <v>0</v>
      </c>
      <c r="K36" s="212">
        <v>1</v>
      </c>
      <c r="L36" s="72">
        <f t="shared" si="1"/>
        <v>0</v>
      </c>
    </row>
    <row r="37" spans="1:12" ht="15" customHeight="1">
      <c r="A37" s="347" t="s">
        <v>72</v>
      </c>
      <c r="B37" s="348"/>
      <c r="C37" s="105" t="s">
        <v>32</v>
      </c>
      <c r="D37" s="213">
        <f>'[1]ІІ Споруди'!D37+'[2]ІІ Споруди'!D37+'[3]ІІ Споруди'!D37+'[32]ІІ Споруди'!D37+'[4]ІІ Споруди'!D37+'[5]ІІ Споруди'!D37+'[6]ІІ Споруди'!D37+'[7]ІІ Споруди'!D37+'[8]ІІ Споруди'!D37+'[9]ІІ Споруди'!D37+'[10]ІІ Споруди'!D37+'[11]ІІ Споруди'!D37+'[12]ІІ Споруди'!D37+'[13]ІІ Споруди'!D37+'[14]ІІ Споруди'!D37+'[15]ІІ Споруди'!D37+'[16]ІІ Споруди'!D37+'[17]ІІ Споруди'!D37+'[18]ІІ Споруди'!D37+'[19]ІІ Споруди'!D37+'[20]ІІ Споруди'!D37+'[21]ІІ Споруди'!D37+'[22]ІІ Споруди'!D37+'[23]ІІ Споруди'!D37+'[24]ІІ Споруди'!D37+'[25]ІІ Споруди'!D37+'[26]ІІ Споруди'!D37+'[27]ІІ Споруди'!D37+'[28]ІІ Споруди'!D37+'[29]ІІ Споруди'!D37+'[30]ІІ Споруди'!D37+'[31]ІІ Споруди'!D37+'[33]ІІ Споруди'!D37+'[34]ІІ Споруди'!D37+'[35]ІІ Споруди'!D37+'[36]ІІ Споруди'!D37+'[37]ІІ Споруди'!D37+'[38]ІІ Споруди'!D37</f>
        <v>0</v>
      </c>
      <c r="E37" s="213">
        <f>'[1]ІІ Споруди'!E37+'[2]ІІ Споруди'!E37+'[3]ІІ Споруди'!E37+'[32]ІІ Споруди'!E37+'[4]ІІ Споруди'!E37+'[5]ІІ Споруди'!E37+'[6]ІІ Споруди'!E37+'[7]ІІ Споруди'!E37+'[8]ІІ Споруди'!E37+'[9]ІІ Споруди'!E37+'[10]ІІ Споруди'!E37+'[11]ІІ Споруди'!E37+'[12]ІІ Споруди'!E37+'[13]ІІ Споруди'!E37+'[14]ІІ Споруди'!E37+'[15]ІІ Споруди'!E37+'[16]ІІ Споруди'!E37+'[17]ІІ Споруди'!E37+'[18]ІІ Споруди'!E37+'[19]ІІ Споруди'!E37+'[20]ІІ Споруди'!E37+'[21]ІІ Споруди'!E37+'[22]ІІ Споруди'!E37+'[23]ІІ Споруди'!E37+'[24]ІІ Споруди'!E37+'[25]ІІ Споруди'!E37+'[26]ІІ Споруди'!E37+'[27]ІІ Споруди'!E37+'[28]ІІ Споруди'!E37+'[29]ІІ Споруди'!E37+'[30]ІІ Споруди'!E37+'[31]ІІ Споруди'!E37+'[33]ІІ Споруди'!E37+'[34]ІІ Споруди'!E37+'[35]ІІ Споруди'!E37+'[36]ІІ Споруди'!E37+'[37]ІІ Споруди'!E37+'[38]ІІ Споруди'!E37</f>
        <v>0</v>
      </c>
      <c r="F37" s="213">
        <f>'[1]ІІ Споруди'!F37+'[2]ІІ Споруди'!F37+'[3]ІІ Споруди'!F37+'[32]ІІ Споруди'!F37+'[4]ІІ Споруди'!F37+'[5]ІІ Споруди'!F37+'[6]ІІ Споруди'!F37+'[7]ІІ Споруди'!F37+'[8]ІІ Споруди'!F37+'[9]ІІ Споруди'!F37+'[10]ІІ Споруди'!F37+'[11]ІІ Споруди'!F37+'[12]ІІ Споруди'!F37+'[13]ІІ Споруди'!F37+'[14]ІІ Споруди'!F37+'[15]ІІ Споруди'!F37+'[16]ІІ Споруди'!F37+'[17]ІІ Споруди'!F37+'[18]ІІ Споруди'!F37+'[19]ІІ Споруди'!F37+'[20]ІІ Споруди'!F37+'[21]ІІ Споруди'!F37+'[22]ІІ Споруди'!F37+'[23]ІІ Споруди'!F37+'[24]ІІ Споруди'!F37+'[25]ІІ Споруди'!F37+'[26]ІІ Споруди'!F37+'[27]ІІ Споруди'!F37+'[28]ІІ Споруди'!F37+'[29]ІІ Споруди'!F37+'[30]ІІ Споруди'!F37+'[31]ІІ Споруди'!F37+'[33]ІІ Споруди'!F37+'[34]ІІ Споруди'!F37+'[35]ІІ Споруди'!F37+'[36]ІІ Споруди'!F37+'[37]ІІ Споруди'!F37+'[38]ІІ Споруди'!F37</f>
        <v>0</v>
      </c>
      <c r="G37" s="213">
        <f>'[1]ІІ Споруди'!G37+'[2]ІІ Споруди'!G37+'[3]ІІ Споруди'!G37+'[32]ІІ Споруди'!G37+'[4]ІІ Споруди'!G37+'[5]ІІ Споруди'!G37+'[6]ІІ Споруди'!G37+'[7]ІІ Споруди'!G37+'[8]ІІ Споруди'!G37+'[9]ІІ Споруди'!G37+'[10]ІІ Споруди'!G37+'[11]ІІ Споруди'!G37+'[12]ІІ Споруди'!G37+'[13]ІІ Споруди'!G37+'[14]ІІ Споруди'!G37+'[15]ІІ Споруди'!G37+'[16]ІІ Споруди'!G37+'[17]ІІ Споруди'!G37+'[18]ІІ Споруди'!G37+'[19]ІІ Споруди'!G37+'[20]ІІ Споруди'!G37+'[21]ІІ Споруди'!G37+'[22]ІІ Споруди'!G37+'[23]ІІ Споруди'!G37+'[24]ІІ Споруди'!G37+'[25]ІІ Споруди'!G37+'[26]ІІ Споруди'!G37+'[27]ІІ Споруди'!G37+'[28]ІІ Споруди'!G37+'[29]ІІ Споруди'!G37+'[30]ІІ Споруди'!G37+'[31]ІІ Споруди'!G37+'[33]ІІ Споруди'!G37+'[34]ІІ Споруди'!G37+'[35]ІІ Споруди'!G37+'[36]ІІ Споруди'!G37+'[37]ІІ Споруди'!G37+'[38]ІІ Споруди'!G37</f>
        <v>0</v>
      </c>
      <c r="H37" s="213">
        <f>'[1]ІІ Споруди'!H37+'[2]ІІ Споруди'!H37+'[3]ІІ Споруди'!H37+'[32]ІІ Споруди'!H37+'[4]ІІ Споруди'!H37+'[5]ІІ Споруди'!H37+'[6]ІІ Споруди'!H37+'[7]ІІ Споруди'!H37+'[8]ІІ Споруди'!H37+'[9]ІІ Споруди'!H37+'[10]ІІ Споруди'!H37+'[11]ІІ Споруди'!H37+'[12]ІІ Споруди'!H37+'[13]ІІ Споруди'!H37+'[14]ІІ Споруди'!H37+'[15]ІІ Споруди'!H37+'[16]ІІ Споруди'!H37+'[17]ІІ Споруди'!H37+'[18]ІІ Споруди'!H37+'[19]ІІ Споруди'!H37+'[20]ІІ Споруди'!H37+'[21]ІІ Споруди'!H37+'[22]ІІ Споруди'!H37+'[23]ІІ Споруди'!H37+'[24]ІІ Споруди'!H37+'[25]ІІ Споруди'!H37+'[26]ІІ Споруди'!H37+'[27]ІІ Споруди'!H37+'[28]ІІ Споруди'!H37+'[29]ІІ Споруди'!H37+'[30]ІІ Споруди'!H37+'[31]ІІ Споруди'!H37+'[33]ІІ Споруди'!H37+'[34]ІІ Споруди'!H37+'[35]ІІ Споруди'!H37+'[36]ІІ Споруди'!H37+'[37]ІІ Споруди'!H37+'[38]ІІ Споруди'!H37</f>
        <v>0</v>
      </c>
      <c r="I37" s="213">
        <f>'[1]ІІ Споруди'!I37+'[2]ІІ Споруди'!I37+'[3]ІІ Споруди'!I37+'[32]ІІ Споруди'!I37+'[4]ІІ Споруди'!I37+'[5]ІІ Споруди'!I37+'[6]ІІ Споруди'!I37+'[7]ІІ Споруди'!I37+'[8]ІІ Споруди'!I37+'[9]ІІ Споруди'!I37+'[10]ІІ Споруди'!I37+'[11]ІІ Споруди'!I37+'[12]ІІ Споруди'!I37+'[13]ІІ Споруди'!I37+'[14]ІІ Споруди'!I37+'[15]ІІ Споруди'!I37+'[16]ІІ Споруди'!I37+'[17]ІІ Споруди'!I37+'[18]ІІ Споруди'!I37+'[19]ІІ Споруди'!I37+'[20]ІІ Споруди'!I37+'[21]ІІ Споруди'!I37+'[22]ІІ Споруди'!I37+'[23]ІІ Споруди'!I37+'[24]ІІ Споруди'!I37+'[25]ІІ Споруди'!I37+'[26]ІІ Споруди'!I37+'[27]ІІ Споруди'!I37+'[28]ІІ Споруди'!I37+'[29]ІІ Споруди'!I37+'[30]ІІ Споруди'!I37+'[31]ІІ Споруди'!I37+'[33]ІІ Споруди'!I37+'[34]ІІ Споруди'!I37+'[35]ІІ Споруди'!I37+'[36]ІІ Споруди'!I37+'[37]ІІ Споруди'!I37+'[38]ІІ Споруди'!I37</f>
        <v>0</v>
      </c>
      <c r="J37" s="213">
        <f>'[1]ІІ Споруди'!J37+'[2]ІІ Споруди'!J37+'[3]ІІ Споруди'!J37+'[32]ІІ Споруди'!J37+'[4]ІІ Споруди'!J37+'[5]ІІ Споруди'!J37+'[6]ІІ Споруди'!J37+'[7]ІІ Споруди'!J37+'[8]ІІ Споруди'!J37+'[9]ІІ Споруди'!J37+'[10]ІІ Споруди'!J37+'[11]ІІ Споруди'!J37+'[12]ІІ Споруди'!J37+'[13]ІІ Споруди'!J37+'[14]ІІ Споруди'!J37+'[15]ІІ Споруди'!J37+'[16]ІІ Споруди'!J37+'[17]ІІ Споруди'!J37+'[18]ІІ Споруди'!J37+'[19]ІІ Споруди'!J37+'[20]ІІ Споруди'!J37+'[21]ІІ Споруди'!J37+'[22]ІІ Споруди'!J37+'[23]ІІ Споруди'!J37+'[24]ІІ Споруди'!J37+'[25]ІІ Споруди'!J37+'[26]ІІ Споруди'!J37+'[27]ІІ Споруди'!J37+'[28]ІІ Споруди'!J37+'[29]ІІ Споруди'!J37+'[30]ІІ Споруди'!J37+'[31]ІІ Споруди'!J37+'[33]ІІ Споруди'!J37+'[34]ІІ Споруди'!J37+'[35]ІІ Споруди'!J37+'[36]ІІ Споруди'!J37+'[37]ІІ Споруди'!J37+'[38]ІІ Споруди'!J37</f>
        <v>0</v>
      </c>
      <c r="K37" s="213">
        <f>'[1]ІІ Споруди'!K37+'[2]ІІ Споруди'!K37+'[3]ІІ Споруди'!K37+'[32]ІІ Споруди'!K37+'[4]ІІ Споруди'!K37+'[5]ІІ Споруди'!K37+'[6]ІІ Споруди'!K37+'[7]ІІ Споруди'!K37+'[8]ІІ Споруди'!K37+'[9]ІІ Споруди'!K37+'[10]ІІ Споруди'!K37+'[11]ІІ Споруди'!K37+'[12]ІІ Споруди'!K37+'[13]ІІ Споруди'!K37+'[14]ІІ Споруди'!K37+'[15]ІІ Споруди'!K37+'[16]ІІ Споруди'!K37+'[17]ІІ Споруди'!K37+'[18]ІІ Споруди'!K37+'[19]ІІ Споруди'!K37+'[20]ІІ Споруди'!K37+'[21]ІІ Споруди'!K37+'[22]ІІ Споруди'!K37+'[23]ІІ Споруди'!K37+'[24]ІІ Споруди'!K37+'[25]ІІ Споруди'!K37+'[26]ІІ Споруди'!K37+'[27]ІІ Споруди'!K37+'[28]ІІ Споруди'!K37+'[29]ІІ Споруди'!K37+'[30]ІІ Споруди'!K37+'[31]ІІ Споруди'!K37+'[33]ІІ Споруди'!K37+'[34]ІІ Споруди'!K37+'[35]ІІ Споруди'!K37+'[36]ІІ Споруди'!K37+'[37]ІІ Споруди'!K37+'[38]ІІ Споруди'!K37</f>
        <v>0</v>
      </c>
      <c r="L37" s="72">
        <f t="shared" si="1"/>
        <v>0</v>
      </c>
    </row>
    <row r="38" spans="1:12" ht="22.5" customHeight="1">
      <c r="A38" s="48"/>
      <c r="B38" s="49" t="s">
        <v>116</v>
      </c>
      <c r="C38" s="36" t="s">
        <v>51</v>
      </c>
      <c r="D38" s="213">
        <f>'[1]ІІ Споруди'!D38+'[2]ІІ Споруди'!D38+'[3]ІІ Споруди'!D38+'[32]ІІ Споруди'!D38+'[4]ІІ Споруди'!D38+'[5]ІІ Споруди'!D38+'[6]ІІ Споруди'!D38+'[7]ІІ Споруди'!D38+'[8]ІІ Споруди'!D38+'[9]ІІ Споруди'!D38+'[10]ІІ Споруди'!D38+'[11]ІІ Споруди'!D38+'[12]ІІ Споруди'!D38+'[13]ІІ Споруди'!D38+'[14]ІІ Споруди'!D38+'[15]ІІ Споруди'!D38+'[16]ІІ Споруди'!D38+'[17]ІІ Споруди'!D38+'[18]ІІ Споруди'!D38+'[19]ІІ Споруди'!D38+'[20]ІІ Споруди'!D38+'[21]ІІ Споруди'!D38+'[22]ІІ Споруди'!D38+'[23]ІІ Споруди'!D38+'[24]ІІ Споруди'!D38+'[25]ІІ Споруди'!D38+'[26]ІІ Споруди'!D38+'[27]ІІ Споруди'!D38+'[28]ІІ Споруди'!D38+'[29]ІІ Споруди'!D38+'[30]ІІ Споруди'!D38+'[31]ІІ Споруди'!D38+'[33]ІІ Споруди'!D38+'[34]ІІ Споруди'!D38+'[35]ІІ Споруди'!D38+'[36]ІІ Споруди'!D38+'[37]ІІ Споруди'!D38+'[38]ІІ Споруди'!D38</f>
        <v>0</v>
      </c>
      <c r="E38" s="213">
        <f>'[1]ІІ Споруди'!E38+'[2]ІІ Споруди'!E38+'[3]ІІ Споруди'!E38+'[32]ІІ Споруди'!E38+'[4]ІІ Споруди'!E38+'[5]ІІ Споруди'!E38+'[6]ІІ Споруди'!E38+'[7]ІІ Споруди'!E38+'[8]ІІ Споруди'!E38+'[9]ІІ Споруди'!E38+'[10]ІІ Споруди'!E38+'[11]ІІ Споруди'!E38+'[12]ІІ Споруди'!E38+'[13]ІІ Споруди'!E38+'[14]ІІ Споруди'!E38+'[15]ІІ Споруди'!E38+'[16]ІІ Споруди'!E38+'[17]ІІ Споруди'!E38+'[18]ІІ Споруди'!E38+'[19]ІІ Споруди'!E38+'[20]ІІ Споруди'!E38+'[21]ІІ Споруди'!E38+'[22]ІІ Споруди'!E38+'[23]ІІ Споруди'!E38+'[24]ІІ Споруди'!E38+'[25]ІІ Споруди'!E38+'[26]ІІ Споруди'!E38+'[27]ІІ Споруди'!E38+'[28]ІІ Споруди'!E38+'[29]ІІ Споруди'!E38+'[30]ІІ Споруди'!E38+'[31]ІІ Споруди'!E38+'[33]ІІ Споруди'!E38+'[34]ІІ Споруди'!E38+'[35]ІІ Споруди'!E38+'[36]ІІ Споруди'!E38+'[37]ІІ Споруди'!E38+'[38]ІІ Споруди'!E38</f>
        <v>0</v>
      </c>
      <c r="F38" s="213">
        <f>'[1]ІІ Споруди'!F38+'[2]ІІ Споруди'!F38+'[3]ІІ Споруди'!F38+'[32]ІІ Споруди'!F38+'[4]ІІ Споруди'!F38+'[5]ІІ Споруди'!F38+'[6]ІІ Споруди'!F38+'[7]ІІ Споруди'!F38+'[8]ІІ Споруди'!F38+'[9]ІІ Споруди'!F38+'[10]ІІ Споруди'!F38+'[11]ІІ Споруди'!F38+'[12]ІІ Споруди'!F38+'[13]ІІ Споруди'!F38+'[14]ІІ Споруди'!F38+'[15]ІІ Споруди'!F38+'[16]ІІ Споруди'!F38+'[17]ІІ Споруди'!F38+'[18]ІІ Споруди'!F38+'[19]ІІ Споруди'!F38+'[20]ІІ Споруди'!F38+'[21]ІІ Споруди'!F38+'[22]ІІ Споруди'!F38+'[23]ІІ Споруди'!F38+'[24]ІІ Споруди'!F38+'[25]ІІ Споруди'!F38+'[26]ІІ Споруди'!F38+'[27]ІІ Споруди'!F38+'[28]ІІ Споруди'!F38+'[29]ІІ Споруди'!F38+'[30]ІІ Споруди'!F38+'[31]ІІ Споруди'!F38+'[33]ІІ Споруди'!F38+'[34]ІІ Споруди'!F38+'[35]ІІ Споруди'!F38+'[36]ІІ Споруди'!F38+'[37]ІІ Споруди'!F38+'[38]ІІ Споруди'!F38</f>
        <v>0</v>
      </c>
      <c r="G38" s="213">
        <f>'[1]ІІ Споруди'!G38+'[2]ІІ Споруди'!G38+'[3]ІІ Споруди'!G38+'[32]ІІ Споруди'!G38+'[4]ІІ Споруди'!G38+'[5]ІІ Споруди'!G38+'[6]ІІ Споруди'!G38+'[7]ІІ Споруди'!G38+'[8]ІІ Споруди'!G38+'[9]ІІ Споруди'!G38+'[10]ІІ Споруди'!G38+'[11]ІІ Споруди'!G38+'[12]ІІ Споруди'!G38+'[13]ІІ Споруди'!G38+'[14]ІІ Споруди'!G38+'[15]ІІ Споруди'!G38+'[16]ІІ Споруди'!G38+'[17]ІІ Споруди'!G38+'[18]ІІ Споруди'!G38+'[19]ІІ Споруди'!G38+'[20]ІІ Споруди'!G38+'[21]ІІ Споруди'!G38+'[22]ІІ Споруди'!G38+'[23]ІІ Споруди'!G38+'[24]ІІ Споруди'!G38+'[25]ІІ Споруди'!G38+'[26]ІІ Споруди'!G38+'[27]ІІ Споруди'!G38+'[28]ІІ Споруди'!G38+'[29]ІІ Споруди'!G38+'[30]ІІ Споруди'!G38+'[31]ІІ Споруди'!G38+'[33]ІІ Споруди'!G38+'[34]ІІ Споруди'!G38+'[35]ІІ Споруди'!G38+'[36]ІІ Споруди'!G38+'[37]ІІ Споруди'!G38+'[38]ІІ Споруди'!G38</f>
        <v>0</v>
      </c>
      <c r="H38" s="213">
        <f>'[1]ІІ Споруди'!H38+'[2]ІІ Споруди'!H38+'[3]ІІ Споруди'!H38+'[32]ІІ Споруди'!H38+'[4]ІІ Споруди'!H38+'[5]ІІ Споруди'!H38+'[6]ІІ Споруди'!H38+'[7]ІІ Споруди'!H38+'[8]ІІ Споруди'!H38+'[9]ІІ Споруди'!H38+'[10]ІІ Споруди'!H38+'[11]ІІ Споруди'!H38+'[12]ІІ Споруди'!H38+'[13]ІІ Споруди'!H38+'[14]ІІ Споруди'!H38+'[15]ІІ Споруди'!H38+'[16]ІІ Споруди'!H38+'[17]ІІ Споруди'!H38+'[18]ІІ Споруди'!H38+'[19]ІІ Споруди'!H38+'[20]ІІ Споруди'!H38+'[21]ІІ Споруди'!H38+'[22]ІІ Споруди'!H38+'[23]ІІ Споруди'!H38+'[24]ІІ Споруди'!H38+'[25]ІІ Споруди'!H38+'[26]ІІ Споруди'!H38+'[27]ІІ Споруди'!H38+'[28]ІІ Споруди'!H38+'[29]ІІ Споруди'!H38+'[30]ІІ Споруди'!H38+'[31]ІІ Споруди'!H38+'[33]ІІ Споруди'!H38+'[34]ІІ Споруди'!H38+'[35]ІІ Споруди'!H38+'[36]ІІ Споруди'!H38+'[37]ІІ Споруди'!H38+'[38]ІІ Споруди'!H38</f>
        <v>0</v>
      </c>
      <c r="I38" s="213">
        <f>'[1]ІІ Споруди'!I38+'[2]ІІ Споруди'!I38+'[3]ІІ Споруди'!I38+'[32]ІІ Споруди'!I38+'[4]ІІ Споруди'!I38+'[5]ІІ Споруди'!I38+'[6]ІІ Споруди'!I38+'[7]ІІ Споруди'!I38+'[8]ІІ Споруди'!I38+'[9]ІІ Споруди'!I38+'[10]ІІ Споруди'!I38+'[11]ІІ Споруди'!I38+'[12]ІІ Споруди'!I38+'[13]ІІ Споруди'!I38+'[14]ІІ Споруди'!I38+'[15]ІІ Споруди'!I38+'[16]ІІ Споруди'!I38+'[17]ІІ Споруди'!I38+'[18]ІІ Споруди'!I38+'[19]ІІ Споруди'!I38+'[20]ІІ Споруди'!I38+'[21]ІІ Споруди'!I38+'[22]ІІ Споруди'!I38+'[23]ІІ Споруди'!I38+'[24]ІІ Споруди'!I38+'[25]ІІ Споруди'!I38+'[26]ІІ Споруди'!I38+'[27]ІІ Споруди'!I38+'[28]ІІ Споруди'!I38+'[29]ІІ Споруди'!I38+'[30]ІІ Споруди'!I38+'[31]ІІ Споруди'!I38+'[33]ІІ Споруди'!I38+'[34]ІІ Споруди'!I38+'[35]ІІ Споруди'!I38+'[36]ІІ Споруди'!I38+'[37]ІІ Споруди'!I38+'[38]ІІ Споруди'!I38</f>
        <v>0</v>
      </c>
      <c r="J38" s="213">
        <f>'[1]ІІ Споруди'!J38+'[2]ІІ Споруди'!J38+'[3]ІІ Споруди'!J38+'[32]ІІ Споруди'!J38+'[4]ІІ Споруди'!J38+'[5]ІІ Споруди'!J38+'[6]ІІ Споруди'!J38+'[7]ІІ Споруди'!J38+'[8]ІІ Споруди'!J38+'[9]ІІ Споруди'!J38+'[10]ІІ Споруди'!J38+'[11]ІІ Споруди'!J38+'[12]ІІ Споруди'!J38+'[13]ІІ Споруди'!J38+'[14]ІІ Споруди'!J38+'[15]ІІ Споруди'!J38+'[16]ІІ Споруди'!J38+'[17]ІІ Споруди'!J38+'[18]ІІ Споруди'!J38+'[19]ІІ Споруди'!J38+'[20]ІІ Споруди'!J38+'[21]ІІ Споруди'!J38+'[22]ІІ Споруди'!J38+'[23]ІІ Споруди'!J38+'[24]ІІ Споруди'!J38+'[25]ІІ Споруди'!J38+'[26]ІІ Споруди'!J38+'[27]ІІ Споруди'!J38+'[28]ІІ Споруди'!J38+'[29]ІІ Споруди'!J38+'[30]ІІ Споруди'!J38+'[31]ІІ Споруди'!J38+'[33]ІІ Споруди'!J38+'[34]ІІ Споруди'!J38+'[35]ІІ Споруди'!J38+'[36]ІІ Споруди'!J38+'[37]ІІ Споруди'!J38+'[38]ІІ Споруди'!J38</f>
        <v>0</v>
      </c>
      <c r="K38" s="213">
        <f>'[1]ІІ Споруди'!K38+'[2]ІІ Споруди'!K38+'[3]ІІ Споруди'!K38+'[32]ІІ Споруди'!K38+'[4]ІІ Споруди'!K38+'[5]ІІ Споруди'!K38+'[6]ІІ Споруди'!K38+'[7]ІІ Споруди'!K38+'[8]ІІ Споруди'!K38+'[9]ІІ Споруди'!K38+'[10]ІІ Споруди'!K38+'[11]ІІ Споруди'!K38+'[12]ІІ Споруди'!K38+'[13]ІІ Споруди'!K38+'[14]ІІ Споруди'!K38+'[15]ІІ Споруди'!K38+'[16]ІІ Споруди'!K38+'[17]ІІ Споруди'!K38+'[18]ІІ Споруди'!K38+'[19]ІІ Споруди'!K38+'[20]ІІ Споруди'!K38+'[21]ІІ Споруди'!K38+'[22]ІІ Споруди'!K38+'[23]ІІ Споруди'!K38+'[24]ІІ Споруди'!K38+'[25]ІІ Споруди'!K38+'[26]ІІ Споруди'!K38+'[27]ІІ Споруди'!K38+'[28]ІІ Споруди'!K38+'[29]ІІ Споруди'!K38+'[30]ІІ Споруди'!K38+'[31]ІІ Споруди'!K38+'[33]ІІ Споруди'!K38+'[34]ІІ Споруди'!K38+'[35]ІІ Споруди'!K38+'[36]ІІ Споруди'!K38+'[37]ІІ Споруди'!K38+'[38]ІІ Споруди'!K38</f>
        <v>0</v>
      </c>
      <c r="L38" s="72">
        <f t="shared" si="1"/>
        <v>0</v>
      </c>
    </row>
    <row r="39" spans="1:12" ht="13.5" customHeight="1">
      <c r="A39" s="51"/>
      <c r="B39" s="54" t="s">
        <v>31</v>
      </c>
      <c r="C39" s="36" t="s">
        <v>52</v>
      </c>
      <c r="D39" s="213">
        <f>'[1]ІІ Споруди'!D39+'[2]ІІ Споруди'!D39+'[3]ІІ Споруди'!D39+'[32]ІІ Споруди'!D39+'[4]ІІ Споруди'!D39+'[5]ІІ Споруди'!D39+'[6]ІІ Споруди'!D39+'[7]ІІ Споруди'!D39+'[8]ІІ Споруди'!D39+'[9]ІІ Споруди'!D39+'[10]ІІ Споруди'!D39+'[11]ІІ Споруди'!D39+'[12]ІІ Споруди'!D39+'[13]ІІ Споруди'!D39+'[14]ІІ Споруди'!D39+'[15]ІІ Споруди'!D39+'[16]ІІ Споруди'!D39+'[17]ІІ Споруди'!D39+'[18]ІІ Споруди'!D39+'[19]ІІ Споруди'!D39+'[20]ІІ Споруди'!D39+'[21]ІІ Споруди'!D39+'[22]ІІ Споруди'!D39+'[23]ІІ Споруди'!D39+'[24]ІІ Споруди'!D39+'[25]ІІ Споруди'!D39+'[26]ІІ Споруди'!D39+'[27]ІІ Споруди'!D39+'[28]ІІ Споруди'!D39+'[29]ІІ Споруди'!D39+'[30]ІІ Споруди'!D39+'[31]ІІ Споруди'!D39+'[33]ІІ Споруди'!D39+'[34]ІІ Споруди'!D39+'[35]ІІ Споруди'!D39+'[36]ІІ Споруди'!D39+'[37]ІІ Споруди'!D39+'[38]ІІ Споруди'!D39</f>
        <v>0</v>
      </c>
      <c r="E39" s="213">
        <f>'[1]ІІ Споруди'!E39+'[2]ІІ Споруди'!E39+'[3]ІІ Споруди'!E39+'[32]ІІ Споруди'!E39+'[4]ІІ Споруди'!E39+'[5]ІІ Споруди'!E39+'[6]ІІ Споруди'!E39+'[7]ІІ Споруди'!E39+'[8]ІІ Споруди'!E39+'[9]ІІ Споруди'!E39+'[10]ІІ Споруди'!E39+'[11]ІІ Споруди'!E39+'[12]ІІ Споруди'!E39+'[13]ІІ Споруди'!E39+'[14]ІІ Споруди'!E39+'[15]ІІ Споруди'!E39+'[16]ІІ Споруди'!E39+'[17]ІІ Споруди'!E39+'[18]ІІ Споруди'!E39+'[19]ІІ Споруди'!E39+'[20]ІІ Споруди'!E39+'[21]ІІ Споруди'!E39+'[22]ІІ Споруди'!E39+'[23]ІІ Споруди'!E39+'[24]ІІ Споруди'!E39+'[25]ІІ Споруди'!E39+'[26]ІІ Споруди'!E39+'[27]ІІ Споруди'!E39+'[28]ІІ Споруди'!E39+'[29]ІІ Споруди'!E39+'[30]ІІ Споруди'!E39+'[31]ІІ Споруди'!E39+'[33]ІІ Споруди'!E39+'[34]ІІ Споруди'!E39+'[35]ІІ Споруди'!E39+'[36]ІІ Споруди'!E39+'[37]ІІ Споруди'!E39+'[38]ІІ Споруди'!E39</f>
        <v>0</v>
      </c>
      <c r="F39" s="213">
        <f>'[1]ІІ Споруди'!F39+'[2]ІІ Споруди'!F39+'[3]ІІ Споруди'!F39+'[32]ІІ Споруди'!F39+'[4]ІІ Споруди'!F39+'[5]ІІ Споруди'!F39+'[6]ІІ Споруди'!F39+'[7]ІІ Споруди'!F39+'[8]ІІ Споруди'!F39+'[9]ІІ Споруди'!F39+'[10]ІІ Споруди'!F39+'[11]ІІ Споруди'!F39+'[12]ІІ Споруди'!F39+'[13]ІІ Споруди'!F39+'[14]ІІ Споруди'!F39+'[15]ІІ Споруди'!F39+'[16]ІІ Споруди'!F39+'[17]ІІ Споруди'!F39+'[18]ІІ Споруди'!F39+'[19]ІІ Споруди'!F39+'[20]ІІ Споруди'!F39+'[21]ІІ Споруди'!F39+'[22]ІІ Споруди'!F39+'[23]ІІ Споруди'!F39+'[24]ІІ Споруди'!F39+'[25]ІІ Споруди'!F39+'[26]ІІ Споруди'!F39+'[27]ІІ Споруди'!F39+'[28]ІІ Споруди'!F39+'[29]ІІ Споруди'!F39+'[30]ІІ Споруди'!F39+'[31]ІІ Споруди'!F39+'[33]ІІ Споруди'!F39+'[34]ІІ Споруди'!F39+'[35]ІІ Споруди'!F39+'[36]ІІ Споруди'!F39+'[37]ІІ Споруди'!F39+'[38]ІІ Споруди'!F39</f>
        <v>0</v>
      </c>
      <c r="G39" s="213">
        <f>'[1]ІІ Споруди'!G39+'[2]ІІ Споруди'!G39+'[3]ІІ Споруди'!G39+'[32]ІІ Споруди'!G39+'[4]ІІ Споруди'!G39+'[5]ІІ Споруди'!G39+'[6]ІІ Споруди'!G39+'[7]ІІ Споруди'!G39+'[8]ІІ Споруди'!G39+'[9]ІІ Споруди'!G39+'[10]ІІ Споруди'!G39+'[11]ІІ Споруди'!G39+'[12]ІІ Споруди'!G39+'[13]ІІ Споруди'!G39+'[14]ІІ Споруди'!G39+'[15]ІІ Споруди'!G39+'[16]ІІ Споруди'!G39+'[17]ІІ Споруди'!G39+'[18]ІІ Споруди'!G39+'[19]ІІ Споруди'!G39+'[20]ІІ Споруди'!G39+'[21]ІІ Споруди'!G39+'[22]ІІ Споруди'!G39+'[23]ІІ Споруди'!G39+'[24]ІІ Споруди'!G39+'[25]ІІ Споруди'!G39+'[26]ІІ Споруди'!G39+'[27]ІІ Споруди'!G39+'[28]ІІ Споруди'!G39+'[29]ІІ Споруди'!G39+'[30]ІІ Споруди'!G39+'[31]ІІ Споруди'!G39+'[33]ІІ Споруди'!G39+'[34]ІІ Споруди'!G39+'[35]ІІ Споруди'!G39+'[36]ІІ Споруди'!G39+'[37]ІІ Споруди'!G39+'[38]ІІ Споруди'!G39</f>
        <v>0</v>
      </c>
      <c r="H39" s="213">
        <f>'[1]ІІ Споруди'!H39+'[2]ІІ Споруди'!H39+'[3]ІІ Споруди'!H39+'[32]ІІ Споруди'!H39+'[4]ІІ Споруди'!H39+'[5]ІІ Споруди'!H39+'[6]ІІ Споруди'!H39+'[7]ІІ Споруди'!H39+'[8]ІІ Споруди'!H39+'[9]ІІ Споруди'!H39+'[10]ІІ Споруди'!H39+'[11]ІІ Споруди'!H39+'[12]ІІ Споруди'!H39+'[13]ІІ Споруди'!H39+'[14]ІІ Споруди'!H39+'[15]ІІ Споруди'!H39+'[16]ІІ Споруди'!H39+'[17]ІІ Споруди'!H39+'[18]ІІ Споруди'!H39+'[19]ІІ Споруди'!H39+'[20]ІІ Споруди'!H39+'[21]ІІ Споруди'!H39+'[22]ІІ Споруди'!H39+'[23]ІІ Споруди'!H39+'[24]ІІ Споруди'!H39+'[25]ІІ Споруди'!H39+'[26]ІІ Споруди'!H39+'[27]ІІ Споруди'!H39+'[28]ІІ Споруди'!H39+'[29]ІІ Споруди'!H39+'[30]ІІ Споруди'!H39+'[31]ІІ Споруди'!H39+'[33]ІІ Споруди'!H39+'[34]ІІ Споруди'!H39+'[35]ІІ Споруди'!H39+'[36]ІІ Споруди'!H39+'[37]ІІ Споруди'!H39+'[38]ІІ Споруди'!H39</f>
        <v>0</v>
      </c>
      <c r="I39" s="213">
        <f>'[1]ІІ Споруди'!I39+'[2]ІІ Споруди'!I39+'[3]ІІ Споруди'!I39+'[32]ІІ Споруди'!I39+'[4]ІІ Споруди'!I39+'[5]ІІ Споруди'!I39+'[6]ІІ Споруди'!I39+'[7]ІІ Споруди'!I39+'[8]ІІ Споруди'!I39+'[9]ІІ Споруди'!I39+'[10]ІІ Споруди'!I39+'[11]ІІ Споруди'!I39+'[12]ІІ Споруди'!I39+'[13]ІІ Споруди'!I39+'[14]ІІ Споруди'!I39+'[15]ІІ Споруди'!I39+'[16]ІІ Споруди'!I39+'[17]ІІ Споруди'!I39+'[18]ІІ Споруди'!I39+'[19]ІІ Споруди'!I39+'[20]ІІ Споруди'!I39+'[21]ІІ Споруди'!I39+'[22]ІІ Споруди'!I39+'[23]ІІ Споруди'!I39+'[24]ІІ Споруди'!I39+'[25]ІІ Споруди'!I39+'[26]ІІ Споруди'!I39+'[27]ІІ Споруди'!I39+'[28]ІІ Споруди'!I39+'[29]ІІ Споруди'!I39+'[30]ІІ Споруди'!I39+'[31]ІІ Споруди'!I39+'[33]ІІ Споруди'!I39+'[34]ІІ Споруди'!I39+'[35]ІІ Споруди'!I39+'[36]ІІ Споруди'!I39+'[37]ІІ Споруди'!I39+'[38]ІІ Споруди'!I39</f>
        <v>0</v>
      </c>
      <c r="J39" s="213">
        <f>'[1]ІІ Споруди'!J39+'[2]ІІ Споруди'!J39+'[3]ІІ Споруди'!J39+'[32]ІІ Споруди'!J39+'[4]ІІ Споруди'!J39+'[5]ІІ Споруди'!J39+'[6]ІІ Споруди'!J39+'[7]ІІ Споруди'!J39+'[8]ІІ Споруди'!J39+'[9]ІІ Споруди'!J39+'[10]ІІ Споруди'!J39+'[11]ІІ Споруди'!J39+'[12]ІІ Споруди'!J39+'[13]ІІ Споруди'!J39+'[14]ІІ Споруди'!J39+'[15]ІІ Споруди'!J39+'[16]ІІ Споруди'!J39+'[17]ІІ Споруди'!J39+'[18]ІІ Споруди'!J39+'[19]ІІ Споруди'!J39+'[20]ІІ Споруди'!J39+'[21]ІІ Споруди'!J39+'[22]ІІ Споруди'!J39+'[23]ІІ Споруди'!J39+'[24]ІІ Споруди'!J39+'[25]ІІ Споруди'!J39+'[26]ІІ Споруди'!J39+'[27]ІІ Споруди'!J39+'[28]ІІ Споруди'!J39+'[29]ІІ Споруди'!J39+'[30]ІІ Споруди'!J39+'[31]ІІ Споруди'!J39+'[33]ІІ Споруди'!J39+'[34]ІІ Споруди'!J39+'[35]ІІ Споруди'!J39+'[36]ІІ Споруди'!J39+'[37]ІІ Споруди'!J39+'[38]ІІ Споруди'!J39</f>
        <v>0</v>
      </c>
      <c r="K39" s="213">
        <f>'[1]ІІ Споруди'!K39+'[2]ІІ Споруди'!K39+'[3]ІІ Споруди'!K39+'[32]ІІ Споруди'!K39+'[4]ІІ Споруди'!K39+'[5]ІІ Споруди'!K39+'[6]ІІ Споруди'!K39+'[7]ІІ Споруди'!K39+'[8]ІІ Споруди'!K39+'[9]ІІ Споруди'!K39+'[10]ІІ Споруди'!K39+'[11]ІІ Споруди'!K39+'[12]ІІ Споруди'!K39+'[13]ІІ Споруди'!K39+'[14]ІІ Споруди'!K39+'[15]ІІ Споруди'!K39+'[16]ІІ Споруди'!K39+'[17]ІІ Споруди'!K39+'[18]ІІ Споруди'!K39+'[19]ІІ Споруди'!K39+'[20]ІІ Споруди'!K39+'[21]ІІ Споруди'!K39+'[22]ІІ Споруди'!K39+'[23]ІІ Споруди'!K39+'[24]ІІ Споруди'!K39+'[25]ІІ Споруди'!K39+'[26]ІІ Споруди'!K39+'[27]ІІ Споруди'!K39+'[28]ІІ Споруди'!K39+'[29]ІІ Споруди'!K39+'[30]ІІ Споруди'!K39+'[31]ІІ Споруди'!K39+'[33]ІІ Споруди'!K39+'[34]ІІ Споруди'!K39+'[35]ІІ Споруди'!K39+'[36]ІІ Споруди'!K39+'[37]ІІ Споруди'!K39+'[38]ІІ Споруди'!K39</f>
        <v>0</v>
      </c>
      <c r="L39" s="72">
        <f t="shared" si="1"/>
        <v>0</v>
      </c>
    </row>
    <row r="40" spans="1:12" ht="15" customHeight="1">
      <c r="A40" s="327" t="s">
        <v>77</v>
      </c>
      <c r="B40" s="330"/>
      <c r="C40" s="36" t="s">
        <v>33</v>
      </c>
      <c r="D40" s="212">
        <f>'[1]ІІ Споруди'!D40+'[2]ІІ Споруди'!D40+'[3]ІІ Споруди'!D40+'[32]ІІ Споруди'!D40+'[4]ІІ Споруди'!D40+'[5]ІІ Споруди'!D40+'[6]ІІ Споруди'!D40+'[7]ІІ Споруди'!D40+'[8]ІІ Споруди'!D40+'[9]ІІ Споруди'!D40+'[10]ІІ Споруди'!D40+'[11]ІІ Споруди'!D40+'[12]ІІ Споруди'!D40+'[13]ІІ Споруди'!D40+'[14]ІІ Споруди'!D40+'[15]ІІ Споруди'!D40+'[16]ІІ Споруди'!D40+'[17]ІІ Споруди'!D40+'[18]ІІ Споруди'!D40+'[19]ІІ Споруди'!D40+'[20]ІІ Споруди'!D40+'[21]ІІ Споруди'!D40+'[22]ІІ Споруди'!D40+'[23]ІІ Споруди'!D40+'[24]ІІ Споруди'!D40+'[25]ІІ Споруди'!D40+'[26]ІІ Споруди'!D40+'[27]ІІ Споруди'!D40+'[28]ІІ Споруди'!D40+'[29]ІІ Споруди'!D40+'[30]ІІ Споруди'!D40+'[31]ІІ Споруди'!D40+'[33]ІІ Споруди'!D40+'[34]ІІ Споруди'!D40+'[35]ІІ Споруди'!D40+'[36]ІІ Споруди'!D40+'[37]ІІ Споруди'!D40+'[38]ІІ Споруди'!D40</f>
        <v>4</v>
      </c>
      <c r="E40" s="212">
        <f>'[1]ІІ Споруди'!E40+'[2]ІІ Споруди'!E40+'[3]ІІ Споруди'!E40+'[32]ІІ Споруди'!E40+'[4]ІІ Споруди'!E40+'[5]ІІ Споруди'!E40+'[6]ІІ Споруди'!E40+'[7]ІІ Споруди'!E40+'[8]ІІ Споруди'!E40+'[9]ІІ Споруди'!E40+'[10]ІІ Споруди'!E40+'[11]ІІ Споруди'!E40+'[12]ІІ Споруди'!E40+'[13]ІІ Споруди'!E40+'[14]ІІ Споруди'!E40+'[15]ІІ Споруди'!E40+'[16]ІІ Споруди'!E40+'[17]ІІ Споруди'!E40+'[18]ІІ Споруди'!E40+'[19]ІІ Споруди'!E40+'[20]ІІ Споруди'!E40+'[21]ІІ Споруди'!E40+'[22]ІІ Споруди'!E40+'[23]ІІ Споруди'!E40+'[24]ІІ Споруди'!E40+'[25]ІІ Споруди'!E40+'[26]ІІ Споруди'!E40+'[27]ІІ Споруди'!E40+'[28]ІІ Споруди'!E40+'[29]ІІ Споруди'!E40+'[30]ІІ Споруди'!E40+'[31]ІІ Споруди'!E40+'[33]ІІ Споруди'!E40+'[34]ІІ Споруди'!E40+'[35]ІІ Споруди'!E40+'[36]ІІ Споруди'!E40+'[37]ІІ Споруди'!E40+'[38]ІІ Споруди'!E40</f>
        <v>0</v>
      </c>
      <c r="F40" s="212">
        <f>'[1]ІІ Споруди'!F40+'[2]ІІ Споруди'!F40+'[3]ІІ Споруди'!F40+'[32]ІІ Споруди'!F40+'[4]ІІ Споруди'!F40+'[5]ІІ Споруди'!F40+'[6]ІІ Споруди'!F40+'[7]ІІ Споруди'!F40+'[8]ІІ Споруди'!F40+'[9]ІІ Споруди'!F40+'[10]ІІ Споруди'!F40+'[11]ІІ Споруди'!F40+'[12]ІІ Споруди'!F40+'[13]ІІ Споруди'!F40+'[14]ІІ Споруди'!F40+'[15]ІІ Споруди'!F40+'[16]ІІ Споруди'!F40+'[17]ІІ Споруди'!F40+'[18]ІІ Споруди'!F40+'[19]ІІ Споруди'!F40+'[20]ІІ Споруди'!F40+'[21]ІІ Споруди'!F40+'[22]ІІ Споруди'!F40+'[23]ІІ Споруди'!F40+'[24]ІІ Споруди'!F40+'[25]ІІ Споруди'!F40+'[26]ІІ Споруди'!F40+'[27]ІІ Споруди'!F40+'[28]ІІ Споруди'!F40+'[29]ІІ Споруди'!F40+'[30]ІІ Споруди'!F40+'[31]ІІ Споруди'!F40+'[33]ІІ Споруди'!F40+'[34]ІІ Споруди'!F40+'[35]ІІ Споруди'!F40+'[36]ІІ Споруди'!F40+'[37]ІІ Споруди'!F40+'[38]ІІ Споруди'!F40</f>
        <v>2</v>
      </c>
      <c r="G40" s="212">
        <f>'[1]ІІ Споруди'!G40+'[2]ІІ Споруди'!G40+'[3]ІІ Споруди'!G40+'[32]ІІ Споруди'!G40+'[4]ІІ Споруди'!G40+'[5]ІІ Споруди'!G40+'[6]ІІ Споруди'!G40+'[7]ІІ Споруди'!G40+'[8]ІІ Споруди'!G40+'[9]ІІ Споруди'!G40+'[10]ІІ Споруди'!G40+'[11]ІІ Споруди'!G40+'[12]ІІ Споруди'!G40+'[13]ІІ Споруди'!G40+'[14]ІІ Споруди'!G40+'[15]ІІ Споруди'!G40+'[16]ІІ Споруди'!G40+'[17]ІІ Споруди'!G40+'[18]ІІ Споруди'!G40+'[19]ІІ Споруди'!G40+'[20]ІІ Споруди'!G40+'[21]ІІ Споруди'!G40+'[22]ІІ Споруди'!G40+'[23]ІІ Споруди'!G40+'[24]ІІ Споруди'!G40+'[25]ІІ Споруди'!G40+'[26]ІІ Споруди'!G40+'[27]ІІ Споруди'!G40+'[28]ІІ Споруди'!G40+'[29]ІІ Споруди'!G40+'[30]ІІ Споруди'!G40+'[31]ІІ Споруди'!G40+'[33]ІІ Споруди'!G40+'[34]ІІ Споруди'!G40+'[35]ІІ Споруди'!G40+'[36]ІІ Споруди'!G40+'[37]ІІ Споруди'!G40+'[38]ІІ Споруди'!G40</f>
        <v>2</v>
      </c>
      <c r="H40" s="212">
        <f>'[1]ІІ Споруди'!H40+'[2]ІІ Споруди'!H40+'[3]ІІ Споруди'!H40+'[32]ІІ Споруди'!H40+'[4]ІІ Споруди'!H40+'[5]ІІ Споруди'!H40+'[6]ІІ Споруди'!H40+'[7]ІІ Споруди'!H40+'[8]ІІ Споруди'!H40+'[9]ІІ Споруди'!H40+'[10]ІІ Споруди'!H40+'[11]ІІ Споруди'!H40+'[12]ІІ Споруди'!H40+'[13]ІІ Споруди'!H40+'[14]ІІ Споруди'!H40+'[15]ІІ Споруди'!H40+'[16]ІІ Споруди'!H40+'[17]ІІ Споруди'!H40+'[18]ІІ Споруди'!H40+'[19]ІІ Споруди'!H40+'[20]ІІ Споруди'!H40+'[21]ІІ Споруди'!H40+'[22]ІІ Споруди'!H40+'[23]ІІ Споруди'!H40+'[24]ІІ Споруди'!H40+'[25]ІІ Споруди'!H40+'[26]ІІ Споруди'!H40+'[27]ІІ Споруди'!H40+'[28]ІІ Споруди'!H40+'[29]ІІ Споруди'!H40+'[30]ІІ Споруди'!H40+'[31]ІІ Споруди'!H40+'[33]ІІ Споруди'!H40+'[34]ІІ Споруди'!H40+'[35]ІІ Споруди'!H40+'[36]ІІ Споруди'!H40+'[37]ІІ Споруди'!H40+'[38]ІІ Споруди'!H40</f>
        <v>0</v>
      </c>
      <c r="I40" s="212">
        <f>'[1]ІІ Споруди'!I40+'[2]ІІ Споруди'!I40+'[3]ІІ Споруди'!I40+'[32]ІІ Споруди'!I40+'[4]ІІ Споруди'!I40+'[5]ІІ Споруди'!I40+'[6]ІІ Споруди'!I40+'[7]ІІ Споруди'!I40+'[8]ІІ Споруди'!I40+'[9]ІІ Споруди'!I40+'[10]ІІ Споруди'!I40+'[11]ІІ Споруди'!I40+'[12]ІІ Споруди'!I40+'[13]ІІ Споруди'!I40+'[14]ІІ Споруди'!I40+'[15]ІІ Споруди'!I40+'[16]ІІ Споруди'!I40+'[17]ІІ Споруди'!I40+'[18]ІІ Споруди'!I40+'[19]ІІ Споруди'!I40+'[20]ІІ Споруди'!I40+'[21]ІІ Споруди'!I40+'[22]ІІ Споруди'!I40+'[23]ІІ Споруди'!I40+'[24]ІІ Споруди'!I40+'[25]ІІ Споруди'!I40+'[26]ІІ Споруди'!I40+'[27]ІІ Споруди'!I40+'[28]ІІ Споруди'!I40+'[29]ІІ Споруди'!I40+'[30]ІІ Споруди'!I40+'[31]ІІ Споруди'!I40+'[33]ІІ Споруди'!I40+'[34]ІІ Споруди'!I40+'[35]ІІ Споруди'!I40+'[36]ІІ Споруди'!I40+'[37]ІІ Споруди'!I40+'[38]ІІ Споруди'!I40</f>
        <v>0</v>
      </c>
      <c r="J40" s="212">
        <f>'[1]ІІ Споруди'!J40+'[2]ІІ Споруди'!J40+'[3]ІІ Споруди'!J40+'[32]ІІ Споруди'!J40+'[4]ІІ Споруди'!J40+'[5]ІІ Споруди'!J40+'[6]ІІ Споруди'!J40+'[7]ІІ Споруди'!J40+'[8]ІІ Споруди'!J40+'[9]ІІ Споруди'!J40+'[10]ІІ Споруди'!J40+'[11]ІІ Споруди'!J40+'[12]ІІ Споруди'!J40+'[13]ІІ Споруди'!J40+'[14]ІІ Споруди'!J40+'[15]ІІ Споруди'!J40+'[16]ІІ Споруди'!J40+'[17]ІІ Споруди'!J40+'[18]ІІ Споруди'!J40+'[19]ІІ Споруди'!J40+'[20]ІІ Споруди'!J40+'[21]ІІ Споруди'!J40+'[22]ІІ Споруди'!J40+'[23]ІІ Споруди'!J40+'[24]ІІ Споруди'!J40+'[25]ІІ Споруди'!J40+'[26]ІІ Споруди'!J40+'[27]ІІ Споруди'!J40+'[28]ІІ Споруди'!J40+'[29]ІІ Споруди'!J40+'[30]ІІ Споруди'!J40+'[31]ІІ Споруди'!J40+'[33]ІІ Споруди'!J40+'[34]ІІ Споруди'!J40+'[35]ІІ Споруди'!J40+'[36]ІІ Споруди'!J40+'[37]ІІ Споруди'!J40+'[38]ІІ Споруди'!J40</f>
        <v>0</v>
      </c>
      <c r="K40" s="212">
        <f>'[1]ІІ Споруди'!K40+'[2]ІІ Споруди'!K40+'[3]ІІ Споруди'!K40+'[32]ІІ Споруди'!K40+'[4]ІІ Споруди'!K40+'[5]ІІ Споруди'!K40+'[6]ІІ Споруди'!K40+'[7]ІІ Споруди'!K40+'[8]ІІ Споруди'!K40+'[9]ІІ Споруди'!K40+'[10]ІІ Споруди'!K40+'[11]ІІ Споруди'!K40+'[12]ІІ Споруди'!K40+'[13]ІІ Споруди'!K40+'[14]ІІ Споруди'!K40+'[15]ІІ Споруди'!K40+'[16]ІІ Споруди'!K40+'[17]ІІ Споруди'!K40+'[18]ІІ Споруди'!K40+'[19]ІІ Споруди'!K40+'[20]ІІ Споруди'!K40+'[21]ІІ Споруди'!K40+'[22]ІІ Споруди'!K40+'[23]ІІ Споруди'!K40+'[24]ІІ Споруди'!K40+'[25]ІІ Споруди'!K40+'[26]ІІ Споруди'!K40+'[27]ІІ Споруди'!K40+'[28]ІІ Споруди'!K40+'[29]ІІ Споруди'!K40+'[30]ІІ Споруди'!K40+'[31]ІІ Споруди'!K40+'[33]ІІ Споруди'!K40+'[34]ІІ Споруди'!K40+'[35]ІІ Споруди'!K40+'[36]ІІ Споруди'!K40+'[37]ІІ Споруди'!K40+'[38]ІІ Споруди'!K40</f>
        <v>3</v>
      </c>
      <c r="L40" s="72">
        <f t="shared" si="1"/>
        <v>0</v>
      </c>
    </row>
    <row r="41" spans="1:12" ht="12.75" customHeight="1">
      <c r="A41" s="320" t="s">
        <v>78</v>
      </c>
      <c r="B41" s="321"/>
      <c r="C41" s="36" t="s">
        <v>34</v>
      </c>
      <c r="D41" s="213">
        <f>'[1]ІІ Споруди'!D41+'[2]ІІ Споруди'!D41+'[3]ІІ Споруди'!D41+'[32]ІІ Споруди'!D41+'[4]ІІ Споруди'!D41+'[5]ІІ Споруди'!D41+'[6]ІІ Споруди'!D41+'[7]ІІ Споруди'!D41+'[8]ІІ Споруди'!D41+'[9]ІІ Споруди'!D41+'[10]ІІ Споруди'!D41+'[11]ІІ Споруди'!D41+'[12]ІІ Споруди'!D41+'[13]ІІ Споруди'!D41+'[14]ІІ Споруди'!D41+'[15]ІІ Споруди'!D41+'[16]ІІ Споруди'!D41+'[17]ІІ Споруди'!D41+'[18]ІІ Споруди'!D41+'[19]ІІ Споруди'!D41+'[20]ІІ Споруди'!D41+'[21]ІІ Споруди'!D41+'[22]ІІ Споруди'!D41+'[23]ІІ Споруди'!D41+'[24]ІІ Споруди'!D41+'[25]ІІ Споруди'!D41+'[26]ІІ Споруди'!D41+'[27]ІІ Споруди'!D41+'[28]ІІ Споруди'!D41+'[29]ІІ Споруди'!D41+'[30]ІІ Споруди'!D41+'[31]ІІ Споруди'!D41+'[33]ІІ Споруди'!D41+'[34]ІІ Споруди'!D41+'[35]ІІ Споруди'!D41+'[36]ІІ Споруди'!D41+'[37]ІІ Споруди'!D41+'[38]ІІ Споруди'!D41</f>
        <v>0</v>
      </c>
      <c r="E41" s="213">
        <f>'[1]ІІ Споруди'!E41+'[2]ІІ Споруди'!E41+'[3]ІІ Споруди'!E41+'[32]ІІ Споруди'!E41+'[4]ІІ Споруди'!E41+'[5]ІІ Споруди'!E41+'[6]ІІ Споруди'!E41+'[7]ІІ Споруди'!E41+'[8]ІІ Споруди'!E41+'[9]ІІ Споруди'!E41+'[10]ІІ Споруди'!E41+'[11]ІІ Споруди'!E41+'[12]ІІ Споруди'!E41+'[13]ІІ Споруди'!E41+'[14]ІІ Споруди'!E41+'[15]ІІ Споруди'!E41+'[16]ІІ Споруди'!E41+'[17]ІІ Споруди'!E41+'[18]ІІ Споруди'!E41+'[19]ІІ Споруди'!E41+'[20]ІІ Споруди'!E41+'[21]ІІ Споруди'!E41+'[22]ІІ Споруди'!E41+'[23]ІІ Споруди'!E41+'[24]ІІ Споруди'!E41+'[25]ІІ Споруди'!E41+'[26]ІІ Споруди'!E41+'[27]ІІ Споруди'!E41+'[28]ІІ Споруди'!E41+'[29]ІІ Споруди'!E41+'[30]ІІ Споруди'!E41+'[31]ІІ Споруди'!E41+'[33]ІІ Споруди'!E41+'[34]ІІ Споруди'!E41+'[35]ІІ Споруди'!E41+'[36]ІІ Споруди'!E41+'[37]ІІ Споруди'!E41+'[38]ІІ Споруди'!E41</f>
        <v>0</v>
      </c>
      <c r="F41" s="213">
        <f>'[1]ІІ Споруди'!F41+'[2]ІІ Споруди'!F41+'[3]ІІ Споруди'!F41+'[32]ІІ Споруди'!F41+'[4]ІІ Споруди'!F41+'[5]ІІ Споруди'!F41+'[6]ІІ Споруди'!F41+'[7]ІІ Споруди'!F41+'[8]ІІ Споруди'!F41+'[9]ІІ Споруди'!F41+'[10]ІІ Споруди'!F41+'[11]ІІ Споруди'!F41+'[12]ІІ Споруди'!F41+'[13]ІІ Споруди'!F41+'[14]ІІ Споруди'!F41+'[15]ІІ Споруди'!F41+'[16]ІІ Споруди'!F41+'[17]ІІ Споруди'!F41+'[18]ІІ Споруди'!F41+'[19]ІІ Споруди'!F41+'[20]ІІ Споруди'!F41+'[21]ІІ Споруди'!F41+'[22]ІІ Споруди'!F41+'[23]ІІ Споруди'!F41+'[24]ІІ Споруди'!F41+'[25]ІІ Споруди'!F41+'[26]ІІ Споруди'!F41+'[27]ІІ Споруди'!F41+'[28]ІІ Споруди'!F41+'[29]ІІ Споруди'!F41+'[30]ІІ Споруди'!F41+'[31]ІІ Споруди'!F41+'[33]ІІ Споруди'!F41+'[34]ІІ Споруди'!F41+'[35]ІІ Споруди'!F41+'[36]ІІ Споруди'!F41+'[37]ІІ Споруди'!F41+'[38]ІІ Споруди'!F41</f>
        <v>0</v>
      </c>
      <c r="G41" s="213">
        <f>'[1]ІІ Споруди'!G41+'[2]ІІ Споруди'!G41+'[3]ІІ Споруди'!G41+'[32]ІІ Споруди'!G41+'[4]ІІ Споруди'!G41+'[5]ІІ Споруди'!G41+'[6]ІІ Споруди'!G41+'[7]ІІ Споруди'!G41+'[8]ІІ Споруди'!G41+'[9]ІІ Споруди'!G41+'[10]ІІ Споруди'!G41+'[11]ІІ Споруди'!G41+'[12]ІІ Споруди'!G41+'[13]ІІ Споруди'!G41+'[14]ІІ Споруди'!G41+'[15]ІІ Споруди'!G41+'[16]ІІ Споруди'!G41+'[17]ІІ Споруди'!G41+'[18]ІІ Споруди'!G41+'[19]ІІ Споруди'!G41+'[20]ІІ Споруди'!G41+'[21]ІІ Споруди'!G41+'[22]ІІ Споруди'!G41+'[23]ІІ Споруди'!G41+'[24]ІІ Споруди'!G41+'[25]ІІ Споруди'!G41+'[26]ІІ Споруди'!G41+'[27]ІІ Споруди'!G41+'[28]ІІ Споруди'!G41+'[29]ІІ Споруди'!G41+'[30]ІІ Споруди'!G41+'[31]ІІ Споруди'!G41+'[33]ІІ Споруди'!G41+'[34]ІІ Споруди'!G41+'[35]ІІ Споруди'!G41+'[36]ІІ Споруди'!G41+'[37]ІІ Споруди'!G41+'[38]ІІ Споруди'!G41</f>
        <v>0</v>
      </c>
      <c r="H41" s="213">
        <f>'[1]ІІ Споруди'!H41+'[2]ІІ Споруди'!H41+'[3]ІІ Споруди'!H41+'[32]ІІ Споруди'!H41+'[4]ІІ Споруди'!H41+'[5]ІІ Споруди'!H41+'[6]ІІ Споруди'!H41+'[7]ІІ Споруди'!H41+'[8]ІІ Споруди'!H41+'[9]ІІ Споруди'!H41+'[10]ІІ Споруди'!H41+'[11]ІІ Споруди'!H41+'[12]ІІ Споруди'!H41+'[13]ІІ Споруди'!H41+'[14]ІІ Споруди'!H41+'[15]ІІ Споруди'!H41+'[16]ІІ Споруди'!H41+'[17]ІІ Споруди'!H41+'[18]ІІ Споруди'!H41+'[19]ІІ Споруди'!H41+'[20]ІІ Споруди'!H41+'[21]ІІ Споруди'!H41+'[22]ІІ Споруди'!H41+'[23]ІІ Споруди'!H41+'[24]ІІ Споруди'!H41+'[25]ІІ Споруди'!H41+'[26]ІІ Споруди'!H41+'[27]ІІ Споруди'!H41+'[28]ІІ Споруди'!H41+'[29]ІІ Споруди'!H41+'[30]ІІ Споруди'!H41+'[31]ІІ Споруди'!H41+'[33]ІІ Споруди'!H41+'[34]ІІ Споруди'!H41+'[35]ІІ Споруди'!H41+'[36]ІІ Споруди'!H41+'[37]ІІ Споруди'!H41+'[38]ІІ Споруди'!H41</f>
        <v>0</v>
      </c>
      <c r="I41" s="213">
        <f>'[1]ІІ Споруди'!I41+'[2]ІІ Споруди'!I41+'[3]ІІ Споруди'!I41+'[32]ІІ Споруди'!I41+'[4]ІІ Споруди'!I41+'[5]ІІ Споруди'!I41+'[6]ІІ Споруди'!I41+'[7]ІІ Споруди'!I41+'[8]ІІ Споруди'!I41+'[9]ІІ Споруди'!I41+'[10]ІІ Споруди'!I41+'[11]ІІ Споруди'!I41+'[12]ІІ Споруди'!I41+'[13]ІІ Споруди'!I41+'[14]ІІ Споруди'!I41+'[15]ІІ Споруди'!I41+'[16]ІІ Споруди'!I41+'[17]ІІ Споруди'!I41+'[18]ІІ Споруди'!I41+'[19]ІІ Споруди'!I41+'[20]ІІ Споруди'!I41+'[21]ІІ Споруди'!I41+'[22]ІІ Споруди'!I41+'[23]ІІ Споруди'!I41+'[24]ІІ Споруди'!I41+'[25]ІІ Споруди'!I41+'[26]ІІ Споруди'!I41+'[27]ІІ Споруди'!I41+'[28]ІІ Споруди'!I41+'[29]ІІ Споруди'!I41+'[30]ІІ Споруди'!I41+'[31]ІІ Споруди'!I41+'[33]ІІ Споруди'!I41+'[34]ІІ Споруди'!I41+'[35]ІІ Споруди'!I41+'[36]ІІ Споруди'!I41+'[37]ІІ Споруди'!I41+'[38]ІІ Споруди'!I41</f>
        <v>0</v>
      </c>
      <c r="J41" s="213">
        <f>'[1]ІІ Споруди'!J41+'[2]ІІ Споруди'!J41+'[3]ІІ Споруди'!J41+'[32]ІІ Споруди'!J41+'[4]ІІ Споруди'!J41+'[5]ІІ Споруди'!J41+'[6]ІІ Споруди'!J41+'[7]ІІ Споруди'!J41+'[8]ІІ Споруди'!J41+'[9]ІІ Споруди'!J41+'[10]ІІ Споруди'!J41+'[11]ІІ Споруди'!J41+'[12]ІІ Споруди'!J41+'[13]ІІ Споруди'!J41+'[14]ІІ Споруди'!J41+'[15]ІІ Споруди'!J41+'[16]ІІ Споруди'!J41+'[17]ІІ Споруди'!J41+'[18]ІІ Споруди'!J41+'[19]ІІ Споруди'!J41+'[20]ІІ Споруди'!J41+'[21]ІІ Споруди'!J41+'[22]ІІ Споруди'!J41+'[23]ІІ Споруди'!J41+'[24]ІІ Споруди'!J41+'[25]ІІ Споруди'!J41+'[26]ІІ Споруди'!J41+'[27]ІІ Споруди'!J41+'[28]ІІ Споруди'!J41+'[29]ІІ Споруди'!J41+'[30]ІІ Споруди'!J41+'[31]ІІ Споруди'!J41+'[33]ІІ Споруди'!J41+'[34]ІІ Споруди'!J41+'[35]ІІ Споруди'!J41+'[36]ІІ Споруди'!J41+'[37]ІІ Споруди'!J41+'[38]ІІ Споруди'!J41</f>
        <v>0</v>
      </c>
      <c r="K41" s="213">
        <f>'[1]ІІ Споруди'!K41+'[2]ІІ Споруди'!K41+'[3]ІІ Споруди'!K41+'[32]ІІ Споруди'!K41+'[4]ІІ Споруди'!K41+'[5]ІІ Споруди'!K41+'[6]ІІ Споруди'!K41+'[7]ІІ Споруди'!K41+'[8]ІІ Споруди'!K41+'[9]ІІ Споруди'!K41+'[10]ІІ Споруди'!K41+'[11]ІІ Споруди'!K41+'[12]ІІ Споруди'!K41+'[13]ІІ Споруди'!K41+'[14]ІІ Споруди'!K41+'[15]ІІ Споруди'!K41+'[16]ІІ Споруди'!K41+'[17]ІІ Споруди'!K41+'[18]ІІ Споруди'!K41+'[19]ІІ Споруди'!K41+'[20]ІІ Споруди'!K41+'[21]ІІ Споруди'!K41+'[22]ІІ Споруди'!K41+'[23]ІІ Споруди'!K41+'[24]ІІ Споруди'!K41+'[25]ІІ Споруди'!K41+'[26]ІІ Споруди'!K41+'[27]ІІ Споруди'!K41+'[28]ІІ Споруди'!K41+'[29]ІІ Споруди'!K41+'[30]ІІ Споруди'!K41+'[31]ІІ Споруди'!K41+'[33]ІІ Споруди'!K41+'[34]ІІ Споруди'!K41+'[35]ІІ Споруди'!K41+'[36]ІІ Споруди'!K41+'[37]ІІ Споруди'!K41+'[38]ІІ Споруди'!K41</f>
        <v>0</v>
      </c>
      <c r="L41" s="72">
        <f t="shared" si="1"/>
        <v>0</v>
      </c>
    </row>
    <row r="42" spans="1:12" ht="15" customHeight="1">
      <c r="A42" s="327" t="s">
        <v>79</v>
      </c>
      <c r="B42" s="327"/>
      <c r="C42" s="36" t="s">
        <v>46</v>
      </c>
      <c r="D42" s="212">
        <v>1</v>
      </c>
      <c r="E42" s="212">
        <f>'[1]ІІ Споруди'!E42+'[2]ІІ Споруди'!E42+'[3]ІІ Споруди'!E42+'[32]ІІ Споруди'!E42+'[4]ІІ Споруди'!E42+'[5]ІІ Споруди'!E42+'[6]ІІ Споруди'!E42+'[7]ІІ Споруди'!E42+'[8]ІІ Споруди'!E42+'[9]ІІ Споруди'!E42+'[10]ІІ Споруди'!E42+'[11]ІІ Споруди'!E42+'[12]ІІ Споруди'!E42+'[13]ІІ Споруди'!E42+'[14]ІІ Споруди'!E42+'[15]ІІ Споруди'!E42+'[16]ІІ Споруди'!E42+'[17]ІІ Споруди'!E42+'[18]ІІ Споруди'!E42+'[19]ІІ Споруди'!E42+'[20]ІІ Споруди'!E42+'[21]ІІ Споруди'!E42+'[22]ІІ Споруди'!E42+'[23]ІІ Споруди'!E42+'[24]ІІ Споруди'!E42+'[25]ІІ Споруди'!E42+'[26]ІІ Споруди'!E42+'[27]ІІ Споруди'!E42+'[28]ІІ Споруди'!E42+'[29]ІІ Споруди'!E42+'[30]ІІ Споруди'!E42+'[31]ІІ Споруди'!E42+'[33]ІІ Споруди'!E42+'[34]ІІ Споруди'!E42+'[35]ІІ Споруди'!E42+'[36]ІІ Споруди'!E42+'[37]ІІ Споруди'!E42+'[38]ІІ Споруди'!E42</f>
        <v>0</v>
      </c>
      <c r="F42" s="212">
        <v>1</v>
      </c>
      <c r="G42" s="212">
        <f>'[1]ІІ Споруди'!G42+'[2]ІІ Споруди'!G42+'[3]ІІ Споруди'!G42+'[32]ІІ Споруди'!G42+'[4]ІІ Споруди'!G42+'[5]ІІ Споруди'!G42+'[6]ІІ Споруди'!G42+'[7]ІІ Споруди'!G42+'[8]ІІ Споруди'!G42+'[9]ІІ Споруди'!G42+'[10]ІІ Споруди'!G42+'[11]ІІ Споруди'!G42+'[12]ІІ Споруди'!G42+'[13]ІІ Споруди'!G42+'[14]ІІ Споруди'!G42+'[15]ІІ Споруди'!G42+'[16]ІІ Споруди'!G42+'[17]ІІ Споруди'!G42+'[18]ІІ Споруди'!G42+'[19]ІІ Споруди'!G42+'[20]ІІ Споруди'!G42+'[21]ІІ Споруди'!G42+'[22]ІІ Споруди'!G42+'[23]ІІ Споруди'!G42+'[24]ІІ Споруди'!G42+'[25]ІІ Споруди'!G42+'[26]ІІ Споруди'!G42+'[27]ІІ Споруди'!G42+'[28]ІІ Споруди'!G42+'[29]ІІ Споруди'!G42+'[30]ІІ Споруди'!G42+'[31]ІІ Споруди'!G42+'[33]ІІ Споруди'!G42+'[34]ІІ Споруди'!G42+'[35]ІІ Споруди'!G42+'[36]ІІ Споруди'!G42+'[37]ІІ Споруди'!G42+'[38]ІІ Споруди'!G42</f>
        <v>0</v>
      </c>
      <c r="H42" s="212">
        <f>'[1]ІІ Споруди'!H42+'[2]ІІ Споруди'!H42+'[3]ІІ Споруди'!H42+'[32]ІІ Споруди'!H42+'[4]ІІ Споруди'!H42+'[5]ІІ Споруди'!H42+'[6]ІІ Споруди'!H42+'[7]ІІ Споруди'!H42+'[8]ІІ Споруди'!H42+'[9]ІІ Споруди'!H42+'[10]ІІ Споруди'!H42+'[11]ІІ Споруди'!H42+'[12]ІІ Споруди'!H42+'[13]ІІ Споруди'!H42+'[14]ІІ Споруди'!H42+'[15]ІІ Споруди'!H42+'[16]ІІ Споруди'!H42+'[17]ІІ Споруди'!H42+'[18]ІІ Споруди'!H42+'[19]ІІ Споруди'!H42+'[20]ІІ Споруди'!H42+'[21]ІІ Споруди'!H42+'[22]ІІ Споруди'!H42+'[23]ІІ Споруди'!H42+'[24]ІІ Споруди'!H42+'[25]ІІ Споруди'!H42+'[26]ІІ Споруди'!H42+'[27]ІІ Споруди'!H42+'[28]ІІ Споруди'!H42+'[29]ІІ Споруди'!H42+'[30]ІІ Споруди'!H42+'[31]ІІ Споруди'!H42+'[33]ІІ Споруди'!H42+'[34]ІІ Споруди'!H42+'[35]ІІ Споруди'!H42+'[36]ІІ Споруди'!H42+'[37]ІІ Споруди'!H42+'[38]ІІ Споруди'!H42</f>
        <v>0</v>
      </c>
      <c r="I42" s="212">
        <f>'[1]ІІ Споруди'!I42+'[2]ІІ Споруди'!I42+'[3]ІІ Споруди'!I42+'[32]ІІ Споруди'!I42+'[4]ІІ Споруди'!I42+'[5]ІІ Споруди'!I42+'[6]ІІ Споруди'!I42+'[7]ІІ Споруди'!I42+'[8]ІІ Споруди'!I42+'[9]ІІ Споруди'!I42+'[10]ІІ Споруди'!I42+'[11]ІІ Споруди'!I42+'[12]ІІ Споруди'!I42+'[13]ІІ Споруди'!I42+'[14]ІІ Споруди'!I42+'[15]ІІ Споруди'!I42+'[16]ІІ Споруди'!I42+'[17]ІІ Споруди'!I42+'[18]ІІ Споруди'!I42+'[19]ІІ Споруди'!I42+'[20]ІІ Споруди'!I42+'[21]ІІ Споруди'!I42+'[22]ІІ Споруди'!I42+'[23]ІІ Споруди'!I42+'[24]ІІ Споруди'!I42+'[25]ІІ Споруди'!I42+'[26]ІІ Споруди'!I42+'[27]ІІ Споруди'!I42+'[28]ІІ Споруди'!I42+'[29]ІІ Споруди'!I42+'[30]ІІ Споруди'!I42+'[31]ІІ Споруди'!I42+'[33]ІІ Споруди'!I42+'[34]ІІ Споруди'!I42+'[35]ІІ Споруди'!I42+'[36]ІІ Споруди'!I42+'[37]ІІ Споруди'!I42+'[38]ІІ Споруди'!I42</f>
        <v>0</v>
      </c>
      <c r="J42" s="212">
        <f>'[1]ІІ Споруди'!J42+'[2]ІІ Споруди'!J42+'[3]ІІ Споруди'!J42+'[32]ІІ Споруди'!J42+'[4]ІІ Споруди'!J42+'[5]ІІ Споруди'!J42+'[6]ІІ Споруди'!J42+'[7]ІІ Споруди'!J42+'[8]ІІ Споруди'!J42+'[9]ІІ Споруди'!J42+'[10]ІІ Споруди'!J42+'[11]ІІ Споруди'!J42+'[12]ІІ Споруди'!J42+'[13]ІІ Споруди'!J42+'[14]ІІ Споруди'!J42+'[15]ІІ Споруди'!J42+'[16]ІІ Споруди'!J42+'[17]ІІ Споруди'!J42+'[18]ІІ Споруди'!J42+'[19]ІІ Споруди'!J42+'[20]ІІ Споруди'!J42+'[21]ІІ Споруди'!J42+'[22]ІІ Споруди'!J42+'[23]ІІ Споруди'!J42+'[24]ІІ Споруди'!J42+'[25]ІІ Споруди'!J42+'[26]ІІ Споруди'!J42+'[27]ІІ Споруди'!J42+'[28]ІІ Споруди'!J42+'[29]ІІ Споруди'!J42+'[30]ІІ Споруди'!J42+'[31]ІІ Споруди'!J42+'[33]ІІ Споруди'!J42+'[34]ІІ Споруди'!J42+'[35]ІІ Споруди'!J42+'[36]ІІ Споруди'!J42+'[37]ІІ Споруди'!J42+'[38]ІІ Споруди'!J42</f>
        <v>0</v>
      </c>
      <c r="K42" s="212">
        <f>'[1]ІІ Споруди'!K42+'[2]ІІ Споруди'!K42+'[3]ІІ Споруди'!K42+'[32]ІІ Споруди'!K42+'[4]ІІ Споруди'!K42+'[5]ІІ Споруди'!K42+'[6]ІІ Споруди'!K42+'[7]ІІ Споруди'!K42+'[8]ІІ Споруди'!K42+'[9]ІІ Споруди'!K42+'[10]ІІ Споруди'!K42+'[11]ІІ Споруди'!K42+'[12]ІІ Споруди'!K42+'[13]ІІ Споруди'!K42+'[14]ІІ Споруди'!K42+'[15]ІІ Споруди'!K42+'[16]ІІ Споруди'!K42+'[17]ІІ Споруди'!K42+'[18]ІІ Споруди'!K42+'[19]ІІ Споруди'!K42+'[20]ІІ Споруди'!K42+'[21]ІІ Споруди'!K42+'[22]ІІ Споруди'!K42+'[23]ІІ Споруди'!K42+'[24]ІІ Споруди'!K42+'[25]ІІ Споруди'!K42+'[26]ІІ Споруди'!K42+'[27]ІІ Споруди'!K42+'[28]ІІ Споруди'!K42+'[29]ІІ Споруди'!K42+'[30]ІІ Споруди'!K42+'[31]ІІ Споруди'!K42+'[33]ІІ Споруди'!K42+'[34]ІІ Споруди'!K42+'[35]ІІ Споруди'!K42+'[36]ІІ Споруди'!K42+'[37]ІІ Споруди'!K42+'[38]ІІ Споруди'!K42</f>
        <v>0</v>
      </c>
      <c r="L42" s="72">
        <f t="shared" si="1"/>
        <v>0</v>
      </c>
    </row>
    <row r="43" spans="1:12" ht="14.25" customHeight="1">
      <c r="A43" s="345" t="s">
        <v>80</v>
      </c>
      <c r="B43" s="346"/>
      <c r="C43" s="105" t="s">
        <v>47</v>
      </c>
      <c r="D43" s="213">
        <f>'[1]ІІ Споруди'!D43+'[2]ІІ Споруди'!D43+'[3]ІІ Споруди'!D43+'[32]ІІ Споруди'!D43+'[4]ІІ Споруди'!D43+'[5]ІІ Споруди'!D43+'[6]ІІ Споруди'!D43+'[7]ІІ Споруди'!D43+'[8]ІІ Споруди'!D43+'[9]ІІ Споруди'!D43+'[10]ІІ Споруди'!D43+'[11]ІІ Споруди'!D43+'[12]ІІ Споруди'!D43+'[13]ІІ Споруди'!D43+'[14]ІІ Споруди'!D43+'[15]ІІ Споруди'!D43+'[16]ІІ Споруди'!D43+'[17]ІІ Споруди'!D43+'[18]ІІ Споруди'!D43+'[19]ІІ Споруди'!D43+'[20]ІІ Споруди'!D43+'[21]ІІ Споруди'!D43+'[22]ІІ Споруди'!D43+'[23]ІІ Споруди'!D43+'[24]ІІ Споруди'!D43+'[25]ІІ Споруди'!D43+'[26]ІІ Споруди'!D43+'[27]ІІ Споруди'!D43+'[28]ІІ Споруди'!D43+'[29]ІІ Споруди'!D43+'[30]ІІ Споруди'!D43+'[31]ІІ Споруди'!D43+'[33]ІІ Споруди'!D43+'[34]ІІ Споруди'!D43+'[35]ІІ Споруди'!D43+'[36]ІІ Споруди'!D43+'[37]ІІ Споруди'!D43+'[38]ІІ Споруди'!D43</f>
        <v>0</v>
      </c>
      <c r="E43" s="213">
        <f>'[1]ІІ Споруди'!E43+'[2]ІІ Споруди'!E43+'[3]ІІ Споруди'!E43+'[32]ІІ Споруди'!E43+'[4]ІІ Споруди'!E43+'[5]ІІ Споруди'!E43+'[6]ІІ Споруди'!E43+'[7]ІІ Споруди'!E43+'[8]ІІ Споруди'!E43+'[9]ІІ Споруди'!E43+'[10]ІІ Споруди'!E43+'[11]ІІ Споруди'!E43+'[12]ІІ Споруди'!E43+'[13]ІІ Споруди'!E43+'[14]ІІ Споруди'!E43+'[15]ІІ Споруди'!E43+'[16]ІІ Споруди'!E43+'[17]ІІ Споруди'!E43+'[18]ІІ Споруди'!E43+'[19]ІІ Споруди'!E43+'[20]ІІ Споруди'!E43+'[21]ІІ Споруди'!E43+'[22]ІІ Споруди'!E43+'[23]ІІ Споруди'!E43+'[24]ІІ Споруди'!E43+'[25]ІІ Споруди'!E43+'[26]ІІ Споруди'!E43+'[27]ІІ Споруди'!E43+'[28]ІІ Споруди'!E43+'[29]ІІ Споруди'!E43+'[30]ІІ Споруди'!E43+'[31]ІІ Споруди'!E43+'[33]ІІ Споруди'!E43+'[34]ІІ Споруди'!E43+'[35]ІІ Споруди'!E43+'[36]ІІ Споруди'!E43+'[37]ІІ Споруди'!E43+'[38]ІІ Споруди'!E43</f>
        <v>0</v>
      </c>
      <c r="F43" s="213">
        <f>'[1]ІІ Споруди'!F43+'[2]ІІ Споруди'!F43+'[3]ІІ Споруди'!F43+'[32]ІІ Споруди'!F43+'[4]ІІ Споруди'!F43+'[5]ІІ Споруди'!F43+'[6]ІІ Споруди'!F43+'[7]ІІ Споруди'!F43+'[8]ІІ Споруди'!F43+'[9]ІІ Споруди'!F43+'[10]ІІ Споруди'!F43+'[11]ІІ Споруди'!F43+'[12]ІІ Споруди'!F43+'[13]ІІ Споруди'!F43+'[14]ІІ Споруди'!F43+'[15]ІІ Споруди'!F43+'[16]ІІ Споруди'!F43+'[17]ІІ Споруди'!F43+'[18]ІІ Споруди'!F43+'[19]ІІ Споруди'!F43+'[20]ІІ Споруди'!F43+'[21]ІІ Споруди'!F43+'[22]ІІ Споруди'!F43+'[23]ІІ Споруди'!F43+'[24]ІІ Споруди'!F43+'[25]ІІ Споруди'!F43+'[26]ІІ Споруди'!F43+'[27]ІІ Споруди'!F43+'[28]ІІ Споруди'!F43+'[29]ІІ Споруди'!F43+'[30]ІІ Споруди'!F43+'[31]ІІ Споруди'!F43+'[33]ІІ Споруди'!F43+'[34]ІІ Споруди'!F43+'[35]ІІ Споруди'!F43+'[36]ІІ Споруди'!F43+'[37]ІІ Споруди'!F43+'[38]ІІ Споруди'!F43</f>
        <v>0</v>
      </c>
      <c r="G43" s="213">
        <f>'[1]ІІ Споруди'!G43+'[2]ІІ Споруди'!G43+'[3]ІІ Споруди'!G43+'[32]ІІ Споруди'!G43+'[4]ІІ Споруди'!G43+'[5]ІІ Споруди'!G43+'[6]ІІ Споруди'!G43+'[7]ІІ Споруди'!G43+'[8]ІІ Споруди'!G43+'[9]ІІ Споруди'!G43+'[10]ІІ Споруди'!G43+'[11]ІІ Споруди'!G43+'[12]ІІ Споруди'!G43+'[13]ІІ Споруди'!G43+'[14]ІІ Споруди'!G43+'[15]ІІ Споруди'!G43+'[16]ІІ Споруди'!G43+'[17]ІІ Споруди'!G43+'[18]ІІ Споруди'!G43+'[19]ІІ Споруди'!G43+'[20]ІІ Споруди'!G43+'[21]ІІ Споруди'!G43+'[22]ІІ Споруди'!G43+'[23]ІІ Споруди'!G43+'[24]ІІ Споруди'!G43+'[25]ІІ Споруди'!G43+'[26]ІІ Споруди'!G43+'[27]ІІ Споруди'!G43+'[28]ІІ Споруди'!G43+'[29]ІІ Споруди'!G43+'[30]ІІ Споруди'!G43+'[31]ІІ Споруди'!G43+'[33]ІІ Споруди'!G43+'[34]ІІ Споруди'!G43+'[35]ІІ Споруди'!G43+'[36]ІІ Споруди'!G43+'[37]ІІ Споруди'!G43+'[38]ІІ Споруди'!G43</f>
        <v>0</v>
      </c>
      <c r="H43" s="213">
        <f>'[1]ІІ Споруди'!H43+'[2]ІІ Споруди'!H43+'[3]ІІ Споруди'!H43+'[32]ІІ Споруди'!H43+'[4]ІІ Споруди'!H43+'[5]ІІ Споруди'!H43+'[6]ІІ Споруди'!H43+'[7]ІІ Споруди'!H43+'[8]ІІ Споруди'!H43+'[9]ІІ Споруди'!H43+'[10]ІІ Споруди'!H43+'[11]ІІ Споруди'!H43+'[12]ІІ Споруди'!H43+'[13]ІІ Споруди'!H43+'[14]ІІ Споруди'!H43+'[15]ІІ Споруди'!H43+'[16]ІІ Споруди'!H43+'[17]ІІ Споруди'!H43+'[18]ІІ Споруди'!H43+'[19]ІІ Споруди'!H43+'[20]ІІ Споруди'!H43+'[21]ІІ Споруди'!H43+'[22]ІІ Споруди'!H43+'[23]ІІ Споруди'!H43+'[24]ІІ Споруди'!H43+'[25]ІІ Споруди'!H43+'[26]ІІ Споруди'!H43+'[27]ІІ Споруди'!H43+'[28]ІІ Споруди'!H43+'[29]ІІ Споруди'!H43+'[30]ІІ Споруди'!H43+'[31]ІІ Споруди'!H43+'[33]ІІ Споруди'!H43+'[34]ІІ Споруди'!H43+'[35]ІІ Споруди'!H43+'[36]ІІ Споруди'!H43+'[37]ІІ Споруди'!H43+'[38]ІІ Споруди'!H43</f>
        <v>0</v>
      </c>
      <c r="I43" s="213">
        <f>'[1]ІІ Споруди'!I43+'[2]ІІ Споруди'!I43+'[3]ІІ Споруди'!I43+'[32]ІІ Споруди'!I43+'[4]ІІ Споруди'!I43+'[5]ІІ Споруди'!I43+'[6]ІІ Споруди'!I43+'[7]ІІ Споруди'!I43+'[8]ІІ Споруди'!I43+'[9]ІІ Споруди'!I43+'[10]ІІ Споруди'!I43+'[11]ІІ Споруди'!I43+'[12]ІІ Споруди'!I43+'[13]ІІ Споруди'!I43+'[14]ІІ Споруди'!I43+'[15]ІІ Споруди'!I43+'[16]ІІ Споруди'!I43+'[17]ІІ Споруди'!I43+'[18]ІІ Споруди'!I43+'[19]ІІ Споруди'!I43+'[20]ІІ Споруди'!I43+'[21]ІІ Споруди'!I43+'[22]ІІ Споруди'!I43+'[23]ІІ Споруди'!I43+'[24]ІІ Споруди'!I43+'[25]ІІ Споруди'!I43+'[26]ІІ Споруди'!I43+'[27]ІІ Споруди'!I43+'[28]ІІ Споруди'!I43+'[29]ІІ Споруди'!I43+'[30]ІІ Споруди'!I43+'[31]ІІ Споруди'!I43+'[33]ІІ Споруди'!I43+'[34]ІІ Споруди'!I43+'[35]ІІ Споруди'!I43+'[36]ІІ Споруди'!I43+'[37]ІІ Споруди'!I43+'[38]ІІ Споруди'!I43</f>
        <v>0</v>
      </c>
      <c r="J43" s="213">
        <f>'[1]ІІ Споруди'!J43+'[2]ІІ Споруди'!J43+'[3]ІІ Споруди'!J43+'[32]ІІ Споруди'!J43+'[4]ІІ Споруди'!J43+'[5]ІІ Споруди'!J43+'[6]ІІ Споруди'!J43+'[7]ІІ Споруди'!J43+'[8]ІІ Споруди'!J43+'[9]ІІ Споруди'!J43+'[10]ІІ Споруди'!J43+'[11]ІІ Споруди'!J43+'[12]ІІ Споруди'!J43+'[13]ІІ Споруди'!J43+'[14]ІІ Споруди'!J43+'[15]ІІ Споруди'!J43+'[16]ІІ Споруди'!J43+'[17]ІІ Споруди'!J43+'[18]ІІ Споруди'!J43+'[19]ІІ Споруди'!J43+'[20]ІІ Споруди'!J43+'[21]ІІ Споруди'!J43+'[22]ІІ Споруди'!J43+'[23]ІІ Споруди'!J43+'[24]ІІ Споруди'!J43+'[25]ІІ Споруди'!J43+'[26]ІІ Споруди'!J43+'[27]ІІ Споруди'!J43+'[28]ІІ Споруди'!J43+'[29]ІІ Споруди'!J43+'[30]ІІ Споруди'!J43+'[31]ІІ Споруди'!J43+'[33]ІІ Споруди'!J43+'[34]ІІ Споруди'!J43+'[35]ІІ Споруди'!J43+'[36]ІІ Споруди'!J43+'[37]ІІ Споруди'!J43+'[38]ІІ Споруди'!J43</f>
        <v>0</v>
      </c>
      <c r="K43" s="213">
        <f>'[1]ІІ Споруди'!K43+'[2]ІІ Споруди'!K43+'[3]ІІ Споруди'!K43+'[32]ІІ Споруди'!K43+'[4]ІІ Споруди'!K43+'[5]ІІ Споруди'!K43+'[6]ІІ Споруди'!K43+'[7]ІІ Споруди'!K43+'[8]ІІ Споруди'!K43+'[9]ІІ Споруди'!K43+'[10]ІІ Споруди'!K43+'[11]ІІ Споруди'!K43+'[12]ІІ Споруди'!K43+'[13]ІІ Споруди'!K43+'[14]ІІ Споруди'!K43+'[15]ІІ Споруди'!K43+'[16]ІІ Споруди'!K43+'[17]ІІ Споруди'!K43+'[18]ІІ Споруди'!K43+'[19]ІІ Споруди'!K43+'[20]ІІ Споруди'!K43+'[21]ІІ Споруди'!K43+'[22]ІІ Споруди'!K43+'[23]ІІ Споруди'!K43+'[24]ІІ Споруди'!K43+'[25]ІІ Споруди'!K43+'[26]ІІ Споруди'!K43+'[27]ІІ Споруди'!K43+'[28]ІІ Споруди'!K43+'[29]ІІ Споруди'!K43+'[30]ІІ Споруди'!K43+'[31]ІІ Споруди'!K43+'[33]ІІ Споруди'!K43+'[34]ІІ Споруди'!K43+'[35]ІІ Споруди'!K43+'[36]ІІ Споруди'!K43+'[37]ІІ Споруди'!K43+'[38]ІІ Споруди'!K43</f>
        <v>0</v>
      </c>
      <c r="L43" s="72">
        <f t="shared" si="1"/>
        <v>0</v>
      </c>
    </row>
    <row r="44" spans="1:12" ht="13.5" customHeight="1">
      <c r="A44" s="40"/>
      <c r="B44" s="49" t="s">
        <v>115</v>
      </c>
      <c r="C44" s="36" t="s">
        <v>53</v>
      </c>
      <c r="D44" s="213">
        <f>'[1]ІІ Споруди'!D44+'[2]ІІ Споруди'!D44+'[3]ІІ Споруди'!D44+'[32]ІІ Споруди'!D44+'[4]ІІ Споруди'!D44+'[5]ІІ Споруди'!D44+'[6]ІІ Споруди'!D44+'[7]ІІ Споруди'!D44+'[8]ІІ Споруди'!D44+'[9]ІІ Споруди'!D44+'[10]ІІ Споруди'!D44+'[11]ІІ Споруди'!D44+'[12]ІІ Споруди'!D44+'[13]ІІ Споруди'!D44+'[14]ІІ Споруди'!D44+'[15]ІІ Споруди'!D44+'[16]ІІ Споруди'!D44+'[17]ІІ Споруди'!D44+'[18]ІІ Споруди'!D44+'[19]ІІ Споруди'!D44+'[20]ІІ Споруди'!D44+'[21]ІІ Споруди'!D44+'[22]ІІ Споруди'!D44+'[23]ІІ Споруди'!D44+'[24]ІІ Споруди'!D44+'[25]ІІ Споруди'!D44+'[26]ІІ Споруди'!D44+'[27]ІІ Споруди'!D44+'[28]ІІ Споруди'!D44+'[29]ІІ Споруди'!D44+'[30]ІІ Споруди'!D44+'[31]ІІ Споруди'!D44+'[33]ІІ Споруди'!D44+'[34]ІІ Споруди'!D44+'[35]ІІ Споруди'!D44+'[36]ІІ Споруди'!D44+'[37]ІІ Споруди'!D44+'[38]ІІ Споруди'!D44</f>
        <v>0</v>
      </c>
      <c r="E44" s="213">
        <f>'[1]ІІ Споруди'!E44+'[2]ІІ Споруди'!E44+'[3]ІІ Споруди'!E44+'[32]ІІ Споруди'!E44+'[4]ІІ Споруди'!E44+'[5]ІІ Споруди'!E44+'[6]ІІ Споруди'!E44+'[7]ІІ Споруди'!E44+'[8]ІІ Споруди'!E44+'[9]ІІ Споруди'!E44+'[10]ІІ Споруди'!E44+'[11]ІІ Споруди'!E44+'[12]ІІ Споруди'!E44+'[13]ІІ Споруди'!E44+'[14]ІІ Споруди'!E44+'[15]ІІ Споруди'!E44+'[16]ІІ Споруди'!E44+'[17]ІІ Споруди'!E44+'[18]ІІ Споруди'!E44+'[19]ІІ Споруди'!E44+'[20]ІІ Споруди'!E44+'[21]ІІ Споруди'!E44+'[22]ІІ Споруди'!E44+'[23]ІІ Споруди'!E44+'[24]ІІ Споруди'!E44+'[25]ІІ Споруди'!E44+'[26]ІІ Споруди'!E44+'[27]ІІ Споруди'!E44+'[28]ІІ Споруди'!E44+'[29]ІІ Споруди'!E44+'[30]ІІ Споруди'!E44+'[31]ІІ Споруди'!E44+'[33]ІІ Споруди'!E44+'[34]ІІ Споруди'!E44+'[35]ІІ Споруди'!E44+'[36]ІІ Споруди'!E44+'[37]ІІ Споруди'!E44+'[38]ІІ Споруди'!E44</f>
        <v>0</v>
      </c>
      <c r="F44" s="213">
        <f>'[1]ІІ Споруди'!F44+'[2]ІІ Споруди'!F44+'[3]ІІ Споруди'!F44+'[32]ІІ Споруди'!F44+'[4]ІІ Споруди'!F44+'[5]ІІ Споруди'!F44+'[6]ІІ Споруди'!F44+'[7]ІІ Споруди'!F44+'[8]ІІ Споруди'!F44+'[9]ІІ Споруди'!F44+'[10]ІІ Споруди'!F44+'[11]ІІ Споруди'!F44+'[12]ІІ Споруди'!F44+'[13]ІІ Споруди'!F44+'[14]ІІ Споруди'!F44+'[15]ІІ Споруди'!F44+'[16]ІІ Споруди'!F44+'[17]ІІ Споруди'!F44+'[18]ІІ Споруди'!F44+'[19]ІІ Споруди'!F44+'[20]ІІ Споруди'!F44+'[21]ІІ Споруди'!F44+'[22]ІІ Споруди'!F44+'[23]ІІ Споруди'!F44+'[24]ІІ Споруди'!F44+'[25]ІІ Споруди'!F44+'[26]ІІ Споруди'!F44+'[27]ІІ Споруди'!F44+'[28]ІІ Споруди'!F44+'[29]ІІ Споруди'!F44+'[30]ІІ Споруди'!F44+'[31]ІІ Споруди'!F44+'[33]ІІ Споруди'!F44+'[34]ІІ Споруди'!F44+'[35]ІІ Споруди'!F44+'[36]ІІ Споруди'!F44+'[37]ІІ Споруди'!F44+'[38]ІІ Споруди'!F44</f>
        <v>0</v>
      </c>
      <c r="G44" s="213">
        <f>'[1]ІІ Споруди'!G44+'[2]ІІ Споруди'!G44+'[3]ІІ Споруди'!G44+'[32]ІІ Споруди'!G44+'[4]ІІ Споруди'!G44+'[5]ІІ Споруди'!G44+'[6]ІІ Споруди'!G44+'[7]ІІ Споруди'!G44+'[8]ІІ Споруди'!G44+'[9]ІІ Споруди'!G44+'[10]ІІ Споруди'!G44+'[11]ІІ Споруди'!G44+'[12]ІІ Споруди'!G44+'[13]ІІ Споруди'!G44+'[14]ІІ Споруди'!G44+'[15]ІІ Споруди'!G44+'[16]ІІ Споруди'!G44+'[17]ІІ Споруди'!G44+'[18]ІІ Споруди'!G44+'[19]ІІ Споруди'!G44+'[20]ІІ Споруди'!G44+'[21]ІІ Споруди'!G44+'[22]ІІ Споруди'!G44+'[23]ІІ Споруди'!G44+'[24]ІІ Споруди'!G44+'[25]ІІ Споруди'!G44+'[26]ІІ Споруди'!G44+'[27]ІІ Споруди'!G44+'[28]ІІ Споруди'!G44+'[29]ІІ Споруди'!G44+'[30]ІІ Споруди'!G44+'[31]ІІ Споруди'!G44+'[33]ІІ Споруди'!G44+'[34]ІІ Споруди'!G44+'[35]ІІ Споруди'!G44+'[36]ІІ Споруди'!G44+'[37]ІІ Споруди'!G44+'[38]ІІ Споруди'!G44</f>
        <v>0</v>
      </c>
      <c r="H44" s="213">
        <f>'[1]ІІ Споруди'!H44+'[2]ІІ Споруди'!H44+'[3]ІІ Споруди'!H44+'[32]ІІ Споруди'!H44+'[4]ІІ Споруди'!H44+'[5]ІІ Споруди'!H44+'[6]ІІ Споруди'!H44+'[7]ІІ Споруди'!H44+'[8]ІІ Споруди'!H44+'[9]ІІ Споруди'!H44+'[10]ІІ Споруди'!H44+'[11]ІІ Споруди'!H44+'[12]ІІ Споруди'!H44+'[13]ІІ Споруди'!H44+'[14]ІІ Споруди'!H44+'[15]ІІ Споруди'!H44+'[16]ІІ Споруди'!H44+'[17]ІІ Споруди'!H44+'[18]ІІ Споруди'!H44+'[19]ІІ Споруди'!H44+'[20]ІІ Споруди'!H44+'[21]ІІ Споруди'!H44+'[22]ІІ Споруди'!H44+'[23]ІІ Споруди'!H44+'[24]ІІ Споруди'!H44+'[25]ІІ Споруди'!H44+'[26]ІІ Споруди'!H44+'[27]ІІ Споруди'!H44+'[28]ІІ Споруди'!H44+'[29]ІІ Споруди'!H44+'[30]ІІ Споруди'!H44+'[31]ІІ Споруди'!H44+'[33]ІІ Споруди'!H44+'[34]ІІ Споруди'!H44+'[35]ІІ Споруди'!H44+'[36]ІІ Споруди'!H44+'[37]ІІ Споруди'!H44+'[38]ІІ Споруди'!H44</f>
        <v>0</v>
      </c>
      <c r="I44" s="213">
        <f>'[1]ІІ Споруди'!I44+'[2]ІІ Споруди'!I44+'[3]ІІ Споруди'!I44+'[32]ІІ Споруди'!I44+'[4]ІІ Споруди'!I44+'[5]ІІ Споруди'!I44+'[6]ІІ Споруди'!I44+'[7]ІІ Споруди'!I44+'[8]ІІ Споруди'!I44+'[9]ІІ Споруди'!I44+'[10]ІІ Споруди'!I44+'[11]ІІ Споруди'!I44+'[12]ІІ Споруди'!I44+'[13]ІІ Споруди'!I44+'[14]ІІ Споруди'!I44+'[15]ІІ Споруди'!I44+'[16]ІІ Споруди'!I44+'[17]ІІ Споруди'!I44+'[18]ІІ Споруди'!I44+'[19]ІІ Споруди'!I44+'[20]ІІ Споруди'!I44+'[21]ІІ Споруди'!I44+'[22]ІІ Споруди'!I44+'[23]ІІ Споруди'!I44+'[24]ІІ Споруди'!I44+'[25]ІІ Споруди'!I44+'[26]ІІ Споруди'!I44+'[27]ІІ Споруди'!I44+'[28]ІІ Споруди'!I44+'[29]ІІ Споруди'!I44+'[30]ІІ Споруди'!I44+'[31]ІІ Споруди'!I44+'[33]ІІ Споруди'!I44+'[34]ІІ Споруди'!I44+'[35]ІІ Споруди'!I44+'[36]ІІ Споруди'!I44+'[37]ІІ Споруди'!I44+'[38]ІІ Споруди'!I44</f>
        <v>0</v>
      </c>
      <c r="J44" s="213">
        <f>'[1]ІІ Споруди'!J44+'[2]ІІ Споруди'!J44+'[3]ІІ Споруди'!J44+'[32]ІІ Споруди'!J44+'[4]ІІ Споруди'!J44+'[5]ІІ Споруди'!J44+'[6]ІІ Споруди'!J44+'[7]ІІ Споруди'!J44+'[8]ІІ Споруди'!J44+'[9]ІІ Споруди'!J44+'[10]ІІ Споруди'!J44+'[11]ІІ Споруди'!J44+'[12]ІІ Споруди'!J44+'[13]ІІ Споруди'!J44+'[14]ІІ Споруди'!J44+'[15]ІІ Споруди'!J44+'[16]ІІ Споруди'!J44+'[17]ІІ Споруди'!J44+'[18]ІІ Споруди'!J44+'[19]ІІ Споруди'!J44+'[20]ІІ Споруди'!J44+'[21]ІІ Споруди'!J44+'[22]ІІ Споруди'!J44+'[23]ІІ Споруди'!J44+'[24]ІІ Споруди'!J44+'[25]ІІ Споруди'!J44+'[26]ІІ Споруди'!J44+'[27]ІІ Споруди'!J44+'[28]ІІ Споруди'!J44+'[29]ІІ Споруди'!J44+'[30]ІІ Споруди'!J44+'[31]ІІ Споруди'!J44+'[33]ІІ Споруди'!J44+'[34]ІІ Споруди'!J44+'[35]ІІ Споруди'!J44+'[36]ІІ Споруди'!J44+'[37]ІІ Споруди'!J44+'[38]ІІ Споруди'!J44</f>
        <v>0</v>
      </c>
      <c r="K44" s="213">
        <f>'[1]ІІ Споруди'!K44+'[2]ІІ Споруди'!K44+'[3]ІІ Споруди'!K44+'[32]ІІ Споруди'!K44+'[4]ІІ Споруди'!K44+'[5]ІІ Споруди'!K44+'[6]ІІ Споруди'!K44+'[7]ІІ Споруди'!K44+'[8]ІІ Споруди'!K44+'[9]ІІ Споруди'!K44+'[10]ІІ Споруди'!K44+'[11]ІІ Споруди'!K44+'[12]ІІ Споруди'!K44+'[13]ІІ Споруди'!K44+'[14]ІІ Споруди'!K44+'[15]ІІ Споруди'!K44+'[16]ІІ Споруди'!K44+'[17]ІІ Споруди'!K44+'[18]ІІ Споруди'!K44+'[19]ІІ Споруди'!K44+'[20]ІІ Споруди'!K44+'[21]ІІ Споруди'!K44+'[22]ІІ Споруди'!K44+'[23]ІІ Споруди'!K44+'[24]ІІ Споруди'!K44+'[25]ІІ Споруди'!K44+'[26]ІІ Споруди'!K44+'[27]ІІ Споруди'!K44+'[28]ІІ Споруди'!K44+'[29]ІІ Споруди'!K44+'[30]ІІ Споруди'!K44+'[31]ІІ Споруди'!K44+'[33]ІІ Споруди'!K44+'[34]ІІ Споруди'!K44+'[35]ІІ Споруди'!K44+'[36]ІІ Споруди'!K44+'[37]ІІ Споруди'!K44+'[38]ІІ Споруди'!K44</f>
        <v>0</v>
      </c>
      <c r="L44" s="72">
        <f t="shared" si="1"/>
        <v>0</v>
      </c>
    </row>
    <row r="45" spans="1:12" ht="13.5" customHeight="1">
      <c r="A45" s="342" t="s">
        <v>81</v>
      </c>
      <c r="B45" s="343"/>
      <c r="C45" s="35">
        <v>21</v>
      </c>
      <c r="D45" s="212">
        <v>3</v>
      </c>
      <c r="E45" s="212">
        <v>0</v>
      </c>
      <c r="F45" s="212">
        <v>1</v>
      </c>
      <c r="G45" s="212">
        <v>1</v>
      </c>
      <c r="H45" s="212">
        <v>1</v>
      </c>
      <c r="I45" s="212">
        <f>'[1]ІІ Споруди'!I45+'[2]ІІ Споруди'!I45+'[3]ІІ Споруди'!I45+'[32]ІІ Споруди'!I45+'[4]ІІ Споруди'!I45+'[5]ІІ Споруди'!I45+'[6]ІІ Споруди'!I45+'[7]ІІ Споруди'!I45+'[8]ІІ Споруди'!I45+'[9]ІІ Споруди'!I45+'[10]ІІ Споруди'!I45+'[11]ІІ Споруди'!I45+'[12]ІІ Споруди'!I45+'[13]ІІ Споруди'!I45+'[14]ІІ Споруди'!I45+'[15]ІІ Споруди'!I45+'[16]ІІ Споруди'!I45+'[17]ІІ Споруди'!I45+'[18]ІІ Споруди'!I45+'[19]ІІ Споруди'!I45+'[20]ІІ Споруди'!I45+'[21]ІІ Споруди'!I45+'[22]ІІ Споруди'!I45+'[23]ІІ Споруди'!I45+'[24]ІІ Споруди'!I45+'[25]ІІ Споруди'!I45+'[26]ІІ Споруди'!I45+'[27]ІІ Споруди'!I45+'[28]ІІ Споруди'!I45+'[29]ІІ Споруди'!I45+'[30]ІІ Споруди'!I45+'[31]ІІ Споруди'!I45+'[33]ІІ Споруди'!I45+'[34]ІІ Споруди'!I45+'[35]ІІ Споруди'!I45+'[36]ІІ Споруди'!I45+'[37]ІІ Споруди'!I45+'[38]ІІ Споруди'!I45</f>
        <v>0</v>
      </c>
      <c r="J45" s="212">
        <f>'[1]ІІ Споруди'!J45+'[2]ІІ Споруди'!J45+'[3]ІІ Споруди'!J45+'[32]ІІ Споруди'!J45+'[4]ІІ Споруди'!J45+'[5]ІІ Споруди'!J45+'[6]ІІ Споруди'!J45+'[7]ІІ Споруди'!J45+'[8]ІІ Споруди'!J45+'[9]ІІ Споруди'!J45+'[10]ІІ Споруди'!J45+'[11]ІІ Споруди'!J45+'[12]ІІ Споруди'!J45+'[13]ІІ Споруди'!J45+'[14]ІІ Споруди'!J45+'[15]ІІ Споруди'!J45+'[16]ІІ Споруди'!J45+'[17]ІІ Споруди'!J45+'[18]ІІ Споруди'!J45+'[19]ІІ Споруди'!J45+'[20]ІІ Споруди'!J45+'[21]ІІ Споруди'!J45+'[22]ІІ Споруди'!J45+'[23]ІІ Споруди'!J45+'[24]ІІ Споруди'!J45+'[25]ІІ Споруди'!J45+'[26]ІІ Споруди'!J45+'[27]ІІ Споруди'!J45+'[28]ІІ Споруди'!J45+'[29]ІІ Споруди'!J45+'[30]ІІ Споруди'!J45+'[31]ІІ Споруди'!J45+'[33]ІІ Споруди'!J45+'[34]ІІ Споруди'!J45+'[35]ІІ Споруди'!J45+'[36]ІІ Споруди'!J45+'[37]ІІ Споруди'!J45+'[38]ІІ Споруди'!J45</f>
        <v>0</v>
      </c>
      <c r="K45" s="212">
        <f>'[1]ІІ Споруди'!K45+'[2]ІІ Споруди'!K45+'[3]ІІ Споруди'!K45+'[32]ІІ Споруди'!K45+'[4]ІІ Споруди'!K45+'[5]ІІ Споруди'!K45+'[6]ІІ Споруди'!K45+'[7]ІІ Споруди'!K45+'[8]ІІ Споруди'!K45+'[9]ІІ Споруди'!K45+'[10]ІІ Споруди'!K45+'[11]ІІ Споруди'!K45+'[12]ІІ Споруди'!K45+'[13]ІІ Споруди'!K45+'[14]ІІ Споруди'!K45+'[15]ІІ Споруди'!K45+'[16]ІІ Споруди'!K45+'[17]ІІ Споруди'!K45+'[18]ІІ Споруди'!K45+'[19]ІІ Споруди'!K45+'[20]ІІ Споруди'!K45+'[21]ІІ Споруди'!K45+'[22]ІІ Споруди'!K45+'[23]ІІ Споруди'!K45+'[24]ІІ Споруди'!K45+'[25]ІІ Споруди'!K45+'[26]ІІ Споруди'!K45+'[27]ІІ Споруди'!K45+'[28]ІІ Споруди'!K45+'[29]ІІ Споруди'!K45+'[30]ІІ Споруди'!K45+'[31]ІІ Споруди'!K45+'[33]ІІ Споруди'!K45+'[34]ІІ Споруди'!K45+'[35]ІІ Споруди'!K45+'[36]ІІ Споруди'!K45+'[37]ІІ Споруди'!K45+'[38]ІІ Споруди'!K45</f>
        <v>0</v>
      </c>
      <c r="L45" s="72">
        <f t="shared" si="1"/>
        <v>0</v>
      </c>
    </row>
    <row r="46" spans="1:12" ht="14.25" customHeight="1">
      <c r="A46" s="325" t="s">
        <v>82</v>
      </c>
      <c r="B46" s="326"/>
      <c r="C46" s="106">
        <v>22</v>
      </c>
      <c r="D46" s="212">
        <f>'[1]ІІ Споруди'!D46+'[2]ІІ Споруди'!D46+'[3]ІІ Споруди'!D46+'[32]ІІ Споруди'!D46+'[4]ІІ Споруди'!D46+'[5]ІІ Споруди'!D46+'[6]ІІ Споруди'!D46+'[7]ІІ Споруди'!D46+'[8]ІІ Споруди'!D46+'[9]ІІ Споруди'!D46+'[10]ІІ Споруди'!D46+'[11]ІІ Споруди'!D46+'[12]ІІ Споруди'!D46+'[13]ІІ Споруди'!D46+'[14]ІІ Споруди'!D46+'[15]ІІ Споруди'!D46+'[16]ІІ Споруди'!D46+'[17]ІІ Споруди'!D46+'[18]ІІ Споруди'!D46+'[19]ІІ Споруди'!D46+'[20]ІІ Споруди'!D46+'[21]ІІ Споруди'!D46+'[22]ІІ Споруди'!D46+'[23]ІІ Споруди'!D46+'[24]ІІ Споруди'!D46+'[25]ІІ Споруди'!D46+'[26]ІІ Споруди'!D46+'[27]ІІ Споруди'!D46+'[28]ІІ Споруди'!D46+'[29]ІІ Споруди'!D46+'[30]ІІ Споруди'!D46+'[31]ІІ Споруди'!D46+'[33]ІІ Споруди'!D46+'[34]ІІ Споруди'!D46+'[35]ІІ Споруди'!D46+'[36]ІІ Споруди'!D46+'[37]ІІ Споруди'!D46+'[38]ІІ Споруди'!D46</f>
        <v>291</v>
      </c>
      <c r="E46" s="212">
        <f>'[1]ІІ Споруди'!E46+'[2]ІІ Споруди'!E46+'[3]ІІ Споруди'!E46+'[32]ІІ Споруди'!E46+'[4]ІІ Споруди'!E46+'[5]ІІ Споруди'!E46+'[6]ІІ Споруди'!E46+'[7]ІІ Споруди'!E46+'[8]ІІ Споруди'!E46+'[9]ІІ Споруди'!E46+'[10]ІІ Споруди'!E46+'[11]ІІ Споруди'!E46+'[12]ІІ Споруди'!E46+'[13]ІІ Споруди'!E46+'[14]ІІ Споруди'!E46+'[15]ІІ Споруди'!E46+'[16]ІІ Споруди'!E46+'[17]ІІ Споруди'!E46+'[18]ІІ Споруди'!E46+'[19]ІІ Споруди'!E46+'[20]ІІ Споруди'!E46+'[21]ІІ Споруди'!E46+'[22]ІІ Споруди'!E46+'[23]ІІ Споруди'!E46+'[24]ІІ Споруди'!E46+'[25]ІІ Споруди'!E46+'[26]ІІ Споруди'!E46+'[27]ІІ Споруди'!E46+'[28]ІІ Споруди'!E46+'[29]ІІ Споруди'!E46+'[30]ІІ Споруди'!E46+'[31]ІІ Споруди'!E46+'[33]ІІ Споруди'!E46+'[34]ІІ Споруди'!E46+'[35]ІІ Споруди'!E46+'[36]ІІ Споруди'!E46+'[37]ІІ Споруди'!E46+'[38]ІІ Споруди'!E46</f>
        <v>194</v>
      </c>
      <c r="F46" s="212">
        <f>'[1]ІІ Споруди'!F46+'[2]ІІ Споруди'!F46+'[3]ІІ Споруди'!F46+'[32]ІІ Споруди'!F46+'[4]ІІ Споруди'!F46+'[5]ІІ Споруди'!F46+'[6]ІІ Споруди'!F46+'[7]ІІ Споруди'!F46+'[8]ІІ Споруди'!F46+'[9]ІІ Споруди'!F46+'[10]ІІ Споруди'!F46+'[11]ІІ Споруди'!F46+'[12]ІІ Споруди'!F46+'[13]ІІ Споруди'!F46+'[14]ІІ Споруди'!F46+'[15]ІІ Споруди'!F46+'[16]ІІ Споруди'!F46+'[17]ІІ Споруди'!F46+'[18]ІІ Споруди'!F46+'[19]ІІ Споруди'!F46+'[20]ІІ Споруди'!F46+'[21]ІІ Споруди'!F46+'[22]ІІ Споруди'!F46+'[23]ІІ Споруди'!F46+'[24]ІІ Споруди'!F46+'[25]ІІ Споруди'!F46+'[26]ІІ Споруди'!F46+'[27]ІІ Споруди'!F46+'[28]ІІ Споруди'!F46+'[29]ІІ Споруди'!F46+'[30]ІІ Споруди'!F46+'[31]ІІ Споруди'!F46+'[33]ІІ Споруди'!F46+'[34]ІІ Споруди'!F46+'[35]ІІ Споруди'!F46+'[36]ІІ Споруди'!F46+'[37]ІІ Споруди'!F46+'[38]ІІ Споруди'!F46</f>
        <v>4</v>
      </c>
      <c r="G46" s="212">
        <f>'[1]ІІ Споруди'!G46+'[2]ІІ Споруди'!G46+'[3]ІІ Споруди'!G46+'[32]ІІ Споруди'!G46+'[4]ІІ Споруди'!G46+'[5]ІІ Споруди'!G46+'[6]ІІ Споруди'!G46+'[7]ІІ Споруди'!G46+'[8]ІІ Споруди'!G46+'[9]ІІ Споруди'!G46+'[10]ІІ Споруди'!G46+'[11]ІІ Споруди'!G46+'[12]ІІ Споруди'!G46+'[13]ІІ Споруди'!G46+'[14]ІІ Споруди'!G46+'[15]ІІ Споруди'!G46+'[16]ІІ Споруди'!G46+'[17]ІІ Споруди'!G46+'[18]ІІ Споруди'!G46+'[19]ІІ Споруди'!G46+'[20]ІІ Споруди'!G46+'[21]ІІ Споруди'!G46+'[22]ІІ Споруди'!G46+'[23]ІІ Споруди'!G46+'[24]ІІ Споруди'!G46+'[25]ІІ Споруди'!G46+'[26]ІІ Споруди'!G46+'[27]ІІ Споруди'!G46+'[28]ІІ Споруди'!G46+'[29]ІІ Споруди'!G46+'[30]ІІ Споруди'!G46+'[31]ІІ Споруди'!G46+'[33]ІІ Споруди'!G46+'[34]ІІ Споруди'!G46+'[35]ІІ Споруди'!G46+'[36]ІІ Споруди'!G46+'[37]ІІ Споруди'!G46+'[38]ІІ Споруди'!G46</f>
        <v>9</v>
      </c>
      <c r="H46" s="212">
        <f>'[1]ІІ Споруди'!H46+'[2]ІІ Споруди'!H46+'[3]ІІ Споруди'!H46+'[32]ІІ Споруди'!H46+'[4]ІІ Споруди'!H46+'[5]ІІ Споруди'!H46+'[6]ІІ Споруди'!H46+'[7]ІІ Споруди'!H46+'[8]ІІ Споруди'!H46+'[9]ІІ Споруди'!H46+'[10]ІІ Споруди'!H46+'[11]ІІ Споруди'!H46+'[12]ІІ Споруди'!H46+'[13]ІІ Споруди'!H46+'[14]ІІ Споруди'!H46+'[15]ІІ Споруди'!H46+'[16]ІІ Споруди'!H46+'[17]ІІ Споруди'!H46+'[18]ІІ Споруди'!H46+'[19]ІІ Споруди'!H46+'[20]ІІ Споруди'!H46+'[21]ІІ Споруди'!H46+'[22]ІІ Споруди'!H46+'[23]ІІ Споруди'!H46+'[24]ІІ Споруди'!H46+'[25]ІІ Споруди'!H46+'[26]ІІ Споруди'!H46+'[27]ІІ Споруди'!H46+'[28]ІІ Споруди'!H46+'[29]ІІ Споруди'!H46+'[30]ІІ Споруди'!H46+'[31]ІІ Споруди'!H46+'[33]ІІ Споруди'!H46+'[34]ІІ Споруди'!H46+'[35]ІІ Споруди'!H46+'[36]ІІ Споруди'!H46+'[37]ІІ Споруди'!H46+'[38]ІІ Споруди'!H46</f>
        <v>84</v>
      </c>
      <c r="I46" s="212">
        <f>'[1]ІІ Споруди'!I46+'[2]ІІ Споруди'!I46+'[3]ІІ Споруди'!I46+'[32]ІІ Споруди'!I46+'[4]ІІ Споруди'!I46+'[5]ІІ Споруди'!I46+'[6]ІІ Споруди'!I46+'[7]ІІ Споруди'!I46+'[8]ІІ Споруди'!I46+'[9]ІІ Споруди'!I46+'[10]ІІ Споруди'!I46+'[11]ІІ Споруди'!I46+'[12]ІІ Споруди'!I46+'[13]ІІ Споруди'!I46+'[14]ІІ Споруди'!I46+'[15]ІІ Споруди'!I46+'[16]ІІ Споруди'!I46+'[17]ІІ Споруди'!I46+'[18]ІІ Споруди'!I46+'[19]ІІ Споруди'!I46+'[20]ІІ Споруди'!I46+'[21]ІІ Споруди'!I46+'[22]ІІ Споруди'!I46+'[23]ІІ Споруди'!I46+'[24]ІІ Споруди'!I46+'[25]ІІ Споруди'!I46+'[26]ІІ Споруди'!I46+'[27]ІІ Споруди'!I46+'[28]ІІ Споруди'!I46+'[29]ІІ Споруди'!I46+'[30]ІІ Споруди'!I46+'[31]ІІ Споруди'!I46+'[33]ІІ Споруди'!I46+'[34]ІІ Споруди'!I46+'[35]ІІ Споруди'!I46+'[36]ІІ Споруди'!I46+'[37]ІІ Споруди'!I46+'[38]ІІ Споруди'!I46</f>
        <v>0</v>
      </c>
      <c r="J46" s="212">
        <f>'[1]ІІ Споруди'!J46+'[2]ІІ Споруди'!J46+'[3]ІІ Споруди'!J46+'[32]ІІ Споруди'!J46+'[4]ІІ Споруди'!J46+'[5]ІІ Споруди'!J46+'[6]ІІ Споруди'!J46+'[7]ІІ Споруди'!J46+'[8]ІІ Споруди'!J46+'[9]ІІ Споруди'!J46+'[10]ІІ Споруди'!J46+'[11]ІІ Споруди'!J46+'[12]ІІ Споруди'!J46+'[13]ІІ Споруди'!J46+'[14]ІІ Споруди'!J46+'[15]ІІ Споруди'!J46+'[16]ІІ Споруди'!J46+'[17]ІІ Споруди'!J46+'[18]ІІ Споруди'!J46+'[19]ІІ Споруди'!J46+'[20]ІІ Споруди'!J46+'[21]ІІ Споруди'!J46+'[22]ІІ Споруди'!J46+'[23]ІІ Споруди'!J46+'[24]ІІ Споруди'!J46+'[25]ІІ Споруди'!J46+'[26]ІІ Споруди'!J46+'[27]ІІ Споруди'!J46+'[28]ІІ Споруди'!J46+'[29]ІІ Споруди'!J46+'[30]ІІ Споруди'!J46+'[31]ІІ Споруди'!J46+'[33]ІІ Споруди'!J46+'[34]ІІ Споруди'!J46+'[35]ІІ Споруди'!J46+'[36]ІІ Споруди'!J46+'[37]ІІ Споруди'!J46+'[38]ІІ Споруди'!J46</f>
        <v>6</v>
      </c>
      <c r="K46" s="212">
        <f>'[1]ІІ Споруди'!K46+'[2]ІІ Споруди'!K46+'[3]ІІ Споруди'!K46+'[32]ІІ Споруди'!K46+'[4]ІІ Споруди'!K46+'[5]ІІ Споруди'!K46+'[6]ІІ Споруди'!K46+'[7]ІІ Споруди'!K46+'[8]ІІ Споруди'!K46+'[9]ІІ Споруди'!K46+'[10]ІІ Споруди'!K46+'[11]ІІ Споруди'!K46+'[12]ІІ Споруди'!K46+'[13]ІІ Споруди'!K46+'[14]ІІ Споруди'!K46+'[15]ІІ Споруди'!K46+'[16]ІІ Споруди'!K46+'[17]ІІ Споруди'!K46+'[18]ІІ Споруди'!K46+'[19]ІІ Споруди'!K46+'[20]ІІ Споруди'!K46+'[21]ІІ Споруди'!K46+'[22]ІІ Споруди'!K46+'[23]ІІ Споруди'!K46+'[24]ІІ Споруди'!K46+'[25]ІІ Споруди'!K46+'[26]ІІ Споруди'!K46+'[27]ІІ Споруди'!K46+'[28]ІІ Споруди'!K46+'[29]ІІ Споруди'!K46+'[30]ІІ Споруди'!K46+'[31]ІІ Споруди'!K46+'[33]ІІ Споруди'!K46+'[34]ІІ Споруди'!K46+'[35]ІІ Споруди'!K46+'[36]ІІ Споруди'!K46+'[37]ІІ Споруди'!K46+'[38]ІІ Споруди'!K46</f>
        <v>0</v>
      </c>
      <c r="L46" s="72">
        <f t="shared" si="1"/>
        <v>0</v>
      </c>
    </row>
    <row r="47" spans="1:12" ht="12.75" customHeight="1">
      <c r="A47" s="40"/>
      <c r="B47" s="49" t="s">
        <v>147</v>
      </c>
      <c r="C47" s="36" t="s">
        <v>54</v>
      </c>
      <c r="D47" s="213">
        <f>'[1]ІІ Споруди'!D47+'[2]ІІ Споруди'!D47+'[3]ІІ Споруди'!D47+'[32]ІІ Споруди'!D47+'[4]ІІ Споруди'!D47+'[5]ІІ Споруди'!D47+'[6]ІІ Споруди'!D47+'[7]ІІ Споруди'!D47+'[8]ІІ Споруди'!D47+'[9]ІІ Споруди'!D47+'[10]ІІ Споруди'!D47+'[11]ІІ Споруди'!D47+'[12]ІІ Споруди'!D47+'[13]ІІ Споруди'!D47+'[14]ІІ Споруди'!D47+'[15]ІІ Споруди'!D47+'[16]ІІ Споруди'!D47+'[17]ІІ Споруди'!D47+'[18]ІІ Споруди'!D47+'[19]ІІ Споруди'!D47+'[20]ІІ Споруди'!D47+'[21]ІІ Споруди'!D47+'[22]ІІ Споруди'!D47+'[23]ІІ Споруди'!D47+'[24]ІІ Споруди'!D47+'[25]ІІ Споруди'!D47+'[26]ІІ Споруди'!D47+'[27]ІІ Споруди'!D47+'[28]ІІ Споруди'!D47+'[29]ІІ Споруди'!D47+'[30]ІІ Споруди'!D47+'[31]ІІ Споруди'!D47+'[33]ІІ Споруди'!D47+'[34]ІІ Споруди'!D47+'[35]ІІ Споруди'!D47+'[36]ІІ Споруди'!D47+'[37]ІІ Споруди'!D47+'[38]ІІ Споруди'!D47</f>
        <v>81</v>
      </c>
      <c r="E47" s="213">
        <f>'[1]ІІ Споруди'!E47+'[2]ІІ Споруди'!E47+'[3]ІІ Споруди'!E47+'[32]ІІ Споруди'!E47+'[4]ІІ Споруди'!E47+'[5]ІІ Споруди'!E47+'[6]ІІ Споруди'!E47+'[7]ІІ Споруди'!E47+'[8]ІІ Споруди'!E47+'[9]ІІ Споруди'!E47+'[10]ІІ Споруди'!E47+'[11]ІІ Споруди'!E47+'[12]ІІ Споруди'!E47+'[13]ІІ Споруди'!E47+'[14]ІІ Споруди'!E47+'[15]ІІ Споруди'!E47+'[16]ІІ Споруди'!E47+'[17]ІІ Споруди'!E47+'[18]ІІ Споруди'!E47+'[19]ІІ Споруди'!E47+'[20]ІІ Споруди'!E47+'[21]ІІ Споруди'!E47+'[22]ІІ Споруди'!E47+'[23]ІІ Споруди'!E47+'[24]ІІ Споруди'!E47+'[25]ІІ Споруди'!E47+'[26]ІІ Споруди'!E47+'[27]ІІ Споруди'!E47+'[28]ІІ Споруди'!E47+'[29]ІІ Споруди'!E47+'[30]ІІ Споруди'!E47+'[31]ІІ Споруди'!E47+'[33]ІІ Споруди'!E47+'[34]ІІ Споруди'!E47+'[35]ІІ Споруди'!E47+'[36]ІІ Споруди'!E47+'[37]ІІ Споруди'!E47+'[38]ІІ Споруди'!E47</f>
        <v>49</v>
      </c>
      <c r="F47" s="213">
        <f>'[1]ІІ Споруди'!F47+'[2]ІІ Споруди'!F47+'[3]ІІ Споруди'!F47+'[32]ІІ Споруди'!F47+'[4]ІІ Споруди'!F47+'[5]ІІ Споруди'!F47+'[6]ІІ Споруди'!F47+'[7]ІІ Споруди'!F47+'[8]ІІ Споруди'!F47+'[9]ІІ Споруди'!F47+'[10]ІІ Споруди'!F47+'[11]ІІ Споруди'!F47+'[12]ІІ Споруди'!F47+'[13]ІІ Споруди'!F47+'[14]ІІ Споруди'!F47+'[15]ІІ Споруди'!F47+'[16]ІІ Споруди'!F47+'[17]ІІ Споруди'!F47+'[18]ІІ Споруди'!F47+'[19]ІІ Споруди'!F47+'[20]ІІ Споруди'!F47+'[21]ІІ Споруди'!F47+'[22]ІІ Споруди'!F47+'[23]ІІ Споруди'!F47+'[24]ІІ Споруди'!F47+'[25]ІІ Споруди'!F47+'[26]ІІ Споруди'!F47+'[27]ІІ Споруди'!F47+'[28]ІІ Споруди'!F47+'[29]ІІ Споруди'!F47+'[30]ІІ Споруди'!F47+'[31]ІІ Споруди'!F47+'[33]ІІ Споруди'!F47+'[34]ІІ Споруди'!F47+'[35]ІІ Споруди'!F47+'[36]ІІ Споруди'!F47+'[37]ІІ Споруди'!F47+'[38]ІІ Споруди'!F47</f>
        <v>0</v>
      </c>
      <c r="G47" s="213">
        <f>'[1]ІІ Споруди'!G47+'[2]ІІ Споруди'!G47+'[3]ІІ Споруди'!G47+'[32]ІІ Споруди'!G47+'[4]ІІ Споруди'!G47+'[5]ІІ Споруди'!G47+'[6]ІІ Споруди'!G47+'[7]ІІ Споруди'!G47+'[8]ІІ Споруди'!G47+'[9]ІІ Споруди'!G47+'[10]ІІ Споруди'!G47+'[11]ІІ Споруди'!G47+'[12]ІІ Споруди'!G47+'[13]ІІ Споруди'!G47+'[14]ІІ Споруди'!G47+'[15]ІІ Споруди'!G47+'[16]ІІ Споруди'!G47+'[17]ІІ Споруди'!G47+'[18]ІІ Споруди'!G47+'[19]ІІ Споруди'!G47+'[20]ІІ Споруди'!G47+'[21]ІІ Споруди'!G47+'[22]ІІ Споруди'!G47+'[23]ІІ Споруди'!G47+'[24]ІІ Споруди'!G47+'[25]ІІ Споруди'!G47+'[26]ІІ Споруди'!G47+'[27]ІІ Споруди'!G47+'[28]ІІ Споруди'!G47+'[29]ІІ Споруди'!G47+'[30]ІІ Споруди'!G47+'[31]ІІ Споруди'!G47+'[33]ІІ Споруди'!G47+'[34]ІІ Споруди'!G47+'[35]ІІ Споруди'!G47+'[36]ІІ Споруди'!G47+'[37]ІІ Споруди'!G47+'[38]ІІ Споруди'!G47</f>
        <v>5</v>
      </c>
      <c r="H47" s="213">
        <f>'[1]ІІ Споруди'!H47+'[2]ІІ Споруди'!H47+'[3]ІІ Споруди'!H47+'[32]ІІ Споруди'!H47+'[4]ІІ Споруди'!H47+'[5]ІІ Споруди'!H47+'[6]ІІ Споруди'!H47+'[7]ІІ Споруди'!H47+'[8]ІІ Споруди'!H47+'[9]ІІ Споруди'!H47+'[10]ІІ Споруди'!H47+'[11]ІІ Споруди'!H47+'[12]ІІ Споруди'!H47+'[13]ІІ Споруди'!H47+'[14]ІІ Споруди'!H47+'[15]ІІ Споруди'!H47+'[16]ІІ Споруди'!H47+'[17]ІІ Споруди'!H47+'[18]ІІ Споруди'!H47+'[19]ІІ Споруди'!H47+'[20]ІІ Споруди'!H47+'[21]ІІ Споруди'!H47+'[22]ІІ Споруди'!H47+'[23]ІІ Споруди'!H47+'[24]ІІ Споруди'!H47+'[25]ІІ Споруди'!H47+'[26]ІІ Споруди'!H47+'[27]ІІ Споруди'!H47+'[28]ІІ Споруди'!H47+'[29]ІІ Споруди'!H47+'[30]ІІ Споруди'!H47+'[31]ІІ Споруди'!H47+'[33]ІІ Споруди'!H47+'[34]ІІ Споруди'!H47+'[35]ІІ Споруди'!H47+'[36]ІІ Споруди'!H47+'[37]ІІ Споруди'!H47+'[38]ІІ Споруди'!H47</f>
        <v>27</v>
      </c>
      <c r="I47" s="213">
        <f>'[1]ІІ Споруди'!I47+'[2]ІІ Споруди'!I47+'[3]ІІ Споруди'!I47+'[32]ІІ Споруди'!I47+'[4]ІІ Споруди'!I47+'[5]ІІ Споруди'!I47+'[6]ІІ Споруди'!I47+'[7]ІІ Споруди'!I47+'[8]ІІ Споруди'!I47+'[9]ІІ Споруди'!I47+'[10]ІІ Споруди'!I47+'[11]ІІ Споруди'!I47+'[12]ІІ Споруди'!I47+'[13]ІІ Споруди'!I47+'[14]ІІ Споруди'!I47+'[15]ІІ Споруди'!I47+'[16]ІІ Споруди'!I47+'[17]ІІ Споруди'!I47+'[18]ІІ Споруди'!I47+'[19]ІІ Споруди'!I47+'[20]ІІ Споруди'!I47+'[21]ІІ Споруди'!I47+'[22]ІІ Споруди'!I47+'[23]ІІ Споруди'!I47+'[24]ІІ Споруди'!I47+'[25]ІІ Споруди'!I47+'[26]ІІ Споруди'!I47+'[27]ІІ Споруди'!I47+'[28]ІІ Споруди'!I47+'[29]ІІ Споруди'!I47+'[30]ІІ Споруди'!I47+'[31]ІІ Споруди'!I47+'[33]ІІ Споруди'!I47+'[34]ІІ Споруди'!I47+'[35]ІІ Споруди'!I47+'[36]ІІ Споруди'!I47+'[37]ІІ Споруди'!I47+'[38]ІІ Споруди'!I47</f>
        <v>0</v>
      </c>
      <c r="J47" s="213">
        <f>'[1]ІІ Споруди'!J47+'[2]ІІ Споруди'!J47+'[3]ІІ Споруди'!J47+'[32]ІІ Споруди'!J47+'[4]ІІ Споруди'!J47+'[5]ІІ Споруди'!J47+'[6]ІІ Споруди'!J47+'[7]ІІ Споруди'!J47+'[8]ІІ Споруди'!J47+'[9]ІІ Споруди'!J47+'[10]ІІ Споруди'!J47+'[11]ІІ Споруди'!J47+'[12]ІІ Споруди'!J47+'[13]ІІ Споруди'!J47+'[14]ІІ Споруди'!J47+'[15]ІІ Споруди'!J47+'[16]ІІ Споруди'!J47+'[17]ІІ Споруди'!J47+'[18]ІІ Споруди'!J47+'[19]ІІ Споруди'!J47+'[20]ІІ Споруди'!J47+'[21]ІІ Споруди'!J47+'[22]ІІ Споруди'!J47+'[23]ІІ Споруди'!J47+'[24]ІІ Споруди'!J47+'[25]ІІ Споруди'!J47+'[26]ІІ Споруди'!J47+'[27]ІІ Споруди'!J47+'[28]ІІ Споруди'!J47+'[29]ІІ Споруди'!J47+'[30]ІІ Споруди'!J47+'[31]ІІ Споруди'!J47+'[33]ІІ Споруди'!J47+'[34]ІІ Споруди'!J47+'[35]ІІ Споруди'!J47+'[36]ІІ Споруди'!J47+'[37]ІІ Споруди'!J47+'[38]ІІ Споруди'!J47</f>
        <v>1</v>
      </c>
      <c r="K47" s="213">
        <f>'[1]ІІ Споруди'!K47+'[2]ІІ Споруди'!K47+'[3]ІІ Споруди'!K47+'[32]ІІ Споруди'!K47+'[4]ІІ Споруди'!K47+'[5]ІІ Споруди'!K47+'[6]ІІ Споруди'!K47+'[7]ІІ Споруди'!K47+'[8]ІІ Споруди'!K47+'[9]ІІ Споруди'!K47+'[10]ІІ Споруди'!K47+'[11]ІІ Споруди'!K47+'[12]ІІ Споруди'!K47+'[13]ІІ Споруди'!K47+'[14]ІІ Споруди'!K47+'[15]ІІ Споруди'!K47+'[16]ІІ Споруди'!K47+'[17]ІІ Споруди'!K47+'[18]ІІ Споруди'!K47+'[19]ІІ Споруди'!K47+'[20]ІІ Споруди'!K47+'[21]ІІ Споруди'!K47+'[22]ІІ Споруди'!K47+'[23]ІІ Споруди'!K47+'[24]ІІ Споруди'!K47+'[25]ІІ Споруди'!K47+'[26]ІІ Споруди'!K47+'[27]ІІ Споруди'!K47+'[28]ІІ Споруди'!K47+'[29]ІІ Споруди'!K47+'[30]ІІ Споруди'!K47+'[31]ІІ Споруди'!K47+'[33]ІІ Споруди'!K47+'[34]ІІ Споруди'!K47+'[35]ІІ Споруди'!K47+'[36]ІІ Споруди'!K47+'[37]ІІ Споруди'!K47+'[38]ІІ Споруди'!K47</f>
        <v>0</v>
      </c>
      <c r="L47" s="72">
        <f t="shared" si="1"/>
        <v>0</v>
      </c>
    </row>
  </sheetData>
  <sheetProtection/>
  <mergeCells count="32">
    <mergeCell ref="A35:B35"/>
    <mergeCell ref="A45:B45"/>
    <mergeCell ref="A11:B11"/>
    <mergeCell ref="A43:B43"/>
    <mergeCell ref="A37:B37"/>
    <mergeCell ref="A36:B36"/>
    <mergeCell ref="A27:B27"/>
    <mergeCell ref="A31:B31"/>
    <mergeCell ref="A32:B32"/>
    <mergeCell ref="A23:B23"/>
    <mergeCell ref="A46:B46"/>
    <mergeCell ref="A42:B42"/>
    <mergeCell ref="A34:B34"/>
    <mergeCell ref="A40:B40"/>
    <mergeCell ref="A41:B41"/>
    <mergeCell ref="E6:H7"/>
    <mergeCell ref="A12:B12"/>
    <mergeCell ref="A20:B20"/>
    <mergeCell ref="A21:B21"/>
    <mergeCell ref="A33:B33"/>
    <mergeCell ref="A14:B14"/>
    <mergeCell ref="I4:K4"/>
    <mergeCell ref="A13:B13"/>
    <mergeCell ref="A6:B8"/>
    <mergeCell ref="C6:C8"/>
    <mergeCell ref="D6:D8"/>
    <mergeCell ref="A3:K3"/>
    <mergeCell ref="A2:K2"/>
    <mergeCell ref="A9:B9"/>
    <mergeCell ref="A10:B10"/>
    <mergeCell ref="A1:K1"/>
    <mergeCell ref="I6:K7"/>
  </mergeCells>
  <printOptions/>
  <pageMargins left="0.4330708661417323" right="0.1968503937007874" top="0.1968503937007874" bottom="0.1968503937007874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601"/>
  <sheetViews>
    <sheetView tabSelected="1" zoomScale="90" zoomScaleNormal="90" zoomScalePageLayoutView="0" workbookViewId="0" topLeftCell="A7">
      <selection activeCell="Q14" sqref="Q14"/>
    </sheetView>
  </sheetViews>
  <sheetFormatPr defaultColWidth="8.875" defaultRowHeight="12.75"/>
  <cols>
    <col min="1" max="1" width="7.375" style="7" customWidth="1"/>
    <col min="2" max="2" width="29.375" style="7" customWidth="1"/>
    <col min="3" max="3" width="3.75390625" style="7" customWidth="1"/>
    <col min="4" max="4" width="11.25390625" style="7" customWidth="1"/>
    <col min="5" max="5" width="11.125" style="3" customWidth="1"/>
    <col min="6" max="6" width="10.625" style="3" customWidth="1"/>
    <col min="7" max="7" width="10.00390625" style="3" customWidth="1"/>
    <col min="8" max="8" width="9.25390625" style="3" customWidth="1"/>
    <col min="9" max="9" width="11.875" style="3" customWidth="1"/>
    <col min="10" max="10" width="12.875" style="1" customWidth="1"/>
    <col min="11" max="11" width="11.25390625" style="1" customWidth="1"/>
    <col min="12" max="12" width="11.75390625" style="1" customWidth="1"/>
    <col min="13" max="16384" width="8.875" style="1" customWidth="1"/>
  </cols>
  <sheetData>
    <row r="1" spans="1:12" ht="12" customHeight="1">
      <c r="A1" s="356">
        <v>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.75" customHeight="1">
      <c r="A2" s="357" t="s">
        <v>152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ht="15.75" customHeight="1">
      <c r="A3" s="358" t="s">
        <v>153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ht="12" customHeight="1">
      <c r="A4" s="2"/>
      <c r="B4" s="2"/>
      <c r="C4" s="2"/>
      <c r="D4" s="2"/>
      <c r="E4" s="2"/>
      <c r="F4" s="2"/>
      <c r="G4" s="2"/>
      <c r="H4" s="2"/>
      <c r="I4" s="27"/>
      <c r="K4" s="27"/>
      <c r="L4" s="57" t="s">
        <v>44</v>
      </c>
    </row>
    <row r="5" spans="1:12" s="24" customFormat="1" ht="15.75" customHeight="1">
      <c r="A5" s="359" t="s">
        <v>187</v>
      </c>
      <c r="B5" s="359"/>
      <c r="C5" s="360" t="s">
        <v>0</v>
      </c>
      <c r="D5" s="304" t="s">
        <v>196</v>
      </c>
      <c r="E5" s="361" t="s">
        <v>168</v>
      </c>
      <c r="F5" s="362"/>
      <c r="G5" s="362"/>
      <c r="H5" s="362"/>
      <c r="I5" s="362"/>
      <c r="J5" s="362"/>
      <c r="K5" s="362"/>
      <c r="L5" s="363"/>
    </row>
    <row r="6" spans="1:12" s="24" customFormat="1" ht="15.75" customHeight="1">
      <c r="A6" s="359"/>
      <c r="B6" s="359"/>
      <c r="C6" s="360"/>
      <c r="D6" s="304"/>
      <c r="E6" s="364" t="s">
        <v>169</v>
      </c>
      <c r="F6" s="364" t="s">
        <v>170</v>
      </c>
      <c r="G6" s="361" t="s">
        <v>93</v>
      </c>
      <c r="H6" s="362"/>
      <c r="I6" s="362"/>
      <c r="J6" s="363"/>
      <c r="K6" s="366" t="s">
        <v>689</v>
      </c>
      <c r="L6" s="56" t="s">
        <v>93</v>
      </c>
    </row>
    <row r="7" spans="1:12" s="24" customFormat="1" ht="78" customHeight="1">
      <c r="A7" s="359"/>
      <c r="B7" s="359"/>
      <c r="C7" s="360"/>
      <c r="D7" s="304"/>
      <c r="E7" s="365"/>
      <c r="F7" s="365"/>
      <c r="G7" s="56" t="s">
        <v>91</v>
      </c>
      <c r="H7" s="56" t="s">
        <v>90</v>
      </c>
      <c r="I7" s="56" t="s">
        <v>89</v>
      </c>
      <c r="J7" s="56" t="s">
        <v>162</v>
      </c>
      <c r="K7" s="365"/>
      <c r="L7" s="56" t="s">
        <v>178</v>
      </c>
    </row>
    <row r="8" spans="1:12" s="24" customFormat="1" ht="11.25" customHeight="1">
      <c r="A8" s="367" t="s">
        <v>100</v>
      </c>
      <c r="B8" s="368"/>
      <c r="C8" s="28" t="s">
        <v>101</v>
      </c>
      <c r="D8" s="62">
        <v>1</v>
      </c>
      <c r="E8" s="61">
        <v>2</v>
      </c>
      <c r="F8" s="61">
        <v>3</v>
      </c>
      <c r="G8" s="61">
        <v>4</v>
      </c>
      <c r="H8" s="61">
        <v>5</v>
      </c>
      <c r="I8" s="61">
        <v>6</v>
      </c>
      <c r="J8" s="63">
        <v>7</v>
      </c>
      <c r="K8" s="63">
        <v>8</v>
      </c>
      <c r="L8" s="63">
        <v>9</v>
      </c>
    </row>
    <row r="9" spans="1:12" s="25" customFormat="1" ht="18.75" customHeight="1">
      <c r="A9" s="350" t="s">
        <v>88</v>
      </c>
      <c r="B9" s="351"/>
      <c r="C9" s="60">
        <v>1</v>
      </c>
      <c r="D9" s="214">
        <v>138865.5</v>
      </c>
      <c r="E9" s="214">
        <f>4262.2+25930.6</f>
        <v>30192.8</v>
      </c>
      <c r="F9" s="214">
        <v>86996.8</v>
      </c>
      <c r="G9" s="214">
        <v>27353.1</v>
      </c>
      <c r="H9" s="214">
        <f>30235.6+6716.9+2487+112.6+3283.7+1469.8+177.8+5396.2</f>
        <v>49879.6</v>
      </c>
      <c r="I9" s="214">
        <f>1599.7+326.1+299.7+808.5+307.3+1008.5+681.1</f>
        <v>5030.900000000001</v>
      </c>
      <c r="J9" s="215">
        <f>1591.8+419.3+38.3+11.7+136.9+193.4+237.2+2104.6</f>
        <v>4733.2</v>
      </c>
      <c r="K9" s="215">
        <f>3425.2+18250.7</f>
        <v>21675.9</v>
      </c>
      <c r="L9" s="215">
        <f>486.2+88.9+347+235.8+42.5+172</f>
        <v>1372.4</v>
      </c>
    </row>
    <row r="10" spans="1:12" s="23" customFormat="1" ht="24" customHeight="1">
      <c r="A10" s="352" t="s">
        <v>134</v>
      </c>
      <c r="B10" s="353"/>
      <c r="C10" s="113">
        <v>2</v>
      </c>
      <c r="D10" s="246">
        <v>865023.5</v>
      </c>
      <c r="E10" s="219">
        <f>150+176.3+93.4+150.7+106.9+258.7+192.8+220.2+179.4+175.5+127.9+213.3+215.9+224+95.8+104.6+112.6+128+490+199.7+144.4+59.8+442.3</f>
        <v>4262.2</v>
      </c>
      <c r="F10" s="219">
        <v>78814.9</v>
      </c>
      <c r="G10" s="214">
        <v>27353.1</v>
      </c>
      <c r="H10" s="219">
        <f>39.9+1367.3+287.3+1125.9+2934+18749.7+3463.4+556.4+600.7+1265.2+104.5+1328.2+1173.2+2781.5+1234.4+1089.5+328.4+1369+292+133.2+858.9+2431.9+968.9</f>
        <v>44483.40000000001</v>
      </c>
      <c r="I10" s="219">
        <f>26.8+1044.1+120+45+3113.9</f>
        <v>4349.8</v>
      </c>
      <c r="J10" s="215">
        <f>292.9+300.7+543.4+850.2+110.8+94.2+390.3+46.1</f>
        <v>2628.6</v>
      </c>
      <c r="K10" s="215">
        <f>87+404.5+3+0.2+59+355.4+250.7+7.7+57.1+2.5+261+896.5+678.4+359.2+3</f>
        <v>3425.2</v>
      </c>
      <c r="L10" s="215">
        <f>678.4+359.2+172.4+87.9+3+71.5</f>
        <v>1372.4</v>
      </c>
    </row>
    <row r="11" spans="1:12" s="23" customFormat="1" ht="62.25" customHeight="1">
      <c r="A11" s="114"/>
      <c r="B11" s="115" t="s">
        <v>175</v>
      </c>
      <c r="C11" s="116" t="s">
        <v>1</v>
      </c>
      <c r="D11" s="217">
        <v>54698.4</v>
      </c>
      <c r="E11" s="216">
        <f>400+104.9+88.9+85.7+70.3+184+177+174.8+104.8+145.8+145.4+181.3+156.5+105.1+87.6+102.7+72.1+144.5+112+138.4+34.6+49</f>
        <v>2865.3999999999996</v>
      </c>
      <c r="F11" s="216">
        <v>51166.5</v>
      </c>
      <c r="G11" s="216">
        <v>17739.4</v>
      </c>
      <c r="H11" s="216">
        <f>539.7+1851.2+134+91.7+210+878+249.9+710+865.5+1354.4+892.7+874.5+45.2+508.5+287.8+330+1781.7+14881.6+1717.5+892.2+176.1+963.4</f>
        <v>30235.600000000002</v>
      </c>
      <c r="I11" s="216">
        <f>588.8+1010.9</f>
        <v>1599.6999999999998</v>
      </c>
      <c r="J11" s="216">
        <f>35.3+292.6+43.6+32.7+600.1+278.3+167.2+142</f>
        <v>1591.8000000000002</v>
      </c>
      <c r="K11" s="216">
        <f>180.3+193+293.2</f>
        <v>666.5</v>
      </c>
      <c r="L11" s="218">
        <f>193+293.2</f>
        <v>486.2</v>
      </c>
    </row>
    <row r="12" spans="1:12" s="23" customFormat="1" ht="22.5" customHeight="1">
      <c r="A12" s="114"/>
      <c r="B12" s="115" t="s">
        <v>128</v>
      </c>
      <c r="C12" s="116" t="s">
        <v>2</v>
      </c>
      <c r="D12" s="217">
        <v>11826.8</v>
      </c>
      <c r="E12" s="216">
        <f>28+31.8+15.9+22.5+19.3+83.6+36.3+38.9+34+29.7+23.1+38.5+38.9+40+15.5+18.9+23.7+23.1+81.2+30.4+9.8+10.8</f>
        <v>693.9</v>
      </c>
      <c r="F12" s="216">
        <v>10994.6</v>
      </c>
      <c r="G12" s="216">
        <v>3532.3</v>
      </c>
      <c r="H12" s="216">
        <f>211.9+19.6+200+505.4+2680.2+408.8+78.3+78+116.7+10.9+192.3+28.3+1005.4+178.8+126.9+9.7+219+62.5+20.1+27+407.2+129.9</f>
        <v>6716.899999999999</v>
      </c>
      <c r="I12" s="216">
        <f>114.3+211.8</f>
        <v>326.1</v>
      </c>
      <c r="J12" s="216">
        <f>31.4+91.7+89.6+130.9+7.2+9.6+51.1+7.8</f>
        <v>419.30000000000007</v>
      </c>
      <c r="K12" s="216">
        <f>49.4+33.4+55.5</f>
        <v>138.3</v>
      </c>
      <c r="L12" s="218">
        <f>55.5+33.4</f>
        <v>88.9</v>
      </c>
    </row>
    <row r="13" spans="1:12" s="23" customFormat="1" ht="24.75" customHeight="1">
      <c r="A13" s="114"/>
      <c r="B13" s="109" t="s">
        <v>129</v>
      </c>
      <c r="C13" s="116" t="s">
        <v>3</v>
      </c>
      <c r="D13" s="217">
        <v>3516.9</v>
      </c>
      <c r="E13" s="216">
        <v>5.4</v>
      </c>
      <c r="F13" s="216">
        <v>3103.9</v>
      </c>
      <c r="G13" s="216">
        <v>278.9</v>
      </c>
      <c r="H13" s="216">
        <f>68.1+2.9+233.4+152+81.4+54.9+309.2+4.4+101.7+0.6+154.3+119.8+100.9+693.8+0.6+302+8.1+73.1+25.8</f>
        <v>2486.9999999999995</v>
      </c>
      <c r="I13" s="216">
        <f>180+119.7</f>
        <v>299.7</v>
      </c>
      <c r="J13" s="216">
        <f>1.5+36.8</f>
        <v>38.3</v>
      </c>
      <c r="K13" s="216">
        <f>9.1+181.5+102.8+114.2</f>
        <v>407.59999999999997</v>
      </c>
      <c r="L13" s="216">
        <f>130+102.8+114.2</f>
        <v>347</v>
      </c>
    </row>
    <row r="14" spans="1:12" s="23" customFormat="1" ht="39" customHeight="1">
      <c r="A14" s="114"/>
      <c r="B14" s="109" t="s">
        <v>130</v>
      </c>
      <c r="C14" s="116" t="s">
        <v>4</v>
      </c>
      <c r="D14" s="217">
        <f>5.5+19.9+0.4+87.5+19+9+2.7+30+15.3+22.5+142.8</f>
        <v>354.6</v>
      </c>
      <c r="E14" s="216"/>
      <c r="F14" s="216">
        <f>5.5+0.4+9+19+2.7+15.3+19.9+30+22.5+142.8</f>
        <v>267.1</v>
      </c>
      <c r="G14" s="216">
        <v>142.8</v>
      </c>
      <c r="H14" s="216">
        <f>5.5+0.4+19.9+15.3+22.5+30+19</f>
        <v>112.6</v>
      </c>
      <c r="I14" s="216"/>
      <c r="J14" s="216">
        <f>2.7+9</f>
        <v>11.7</v>
      </c>
      <c r="K14" s="216">
        <f>87.5</f>
        <v>87.5</v>
      </c>
      <c r="L14" s="218"/>
    </row>
    <row r="15" spans="1:12" s="23" customFormat="1" ht="39" customHeight="1">
      <c r="A15" s="114"/>
      <c r="B15" s="109" t="s">
        <v>171</v>
      </c>
      <c r="C15" s="116" t="s">
        <v>5</v>
      </c>
      <c r="D15" s="217">
        <v>10626.5</v>
      </c>
      <c r="E15" s="216">
        <f>8.8+10+442.3</f>
        <v>461.1</v>
      </c>
      <c r="F15" s="216">
        <v>9123.1</v>
      </c>
      <c r="G15" s="216">
        <v>4894</v>
      </c>
      <c r="H15" s="216">
        <f>139.4+72.9+272.8+15+12.7+95+10+101.2+69.6+73+156.3+87.1+47.7+36.5+28.5+45.2+298+1185.7+337+25.6+16.7+117.9+39.9</f>
        <v>3283.7000000000003</v>
      </c>
      <c r="I15" s="216">
        <f>60+17.4+4.8+681.3+45</f>
        <v>808.5</v>
      </c>
      <c r="J15" s="216">
        <f>3+2.4+96.4+8+0.7+26.4</f>
        <v>136.9</v>
      </c>
      <c r="K15" s="216">
        <f>74.6+0.2+51.6+80+2.5+0.5+53+30+267.9+166.2+30+24.8+261</f>
        <v>1042.3</v>
      </c>
      <c r="L15" s="218">
        <f>71.5+30+24.8+21.6+87.9</f>
        <v>235.8</v>
      </c>
    </row>
    <row r="16" spans="1:12" s="23" customFormat="1" ht="27" customHeight="1">
      <c r="A16" s="114"/>
      <c r="B16" s="109" t="s">
        <v>172</v>
      </c>
      <c r="C16" s="116" t="s">
        <v>14</v>
      </c>
      <c r="D16" s="217">
        <v>3304.5</v>
      </c>
      <c r="E16" s="216">
        <f>10+25.5+70+30.9+100</f>
        <v>236.4</v>
      </c>
      <c r="F16" s="216">
        <v>2494.3</v>
      </c>
      <c r="G16" s="216">
        <v>523.8</v>
      </c>
      <c r="H16" s="216">
        <f>48.3+66.6+1+258.8+2+43.1+408.8+57.3+87.3+17+65.6+40+39.8+25+6.8+6.4+191.7+58.2+46.1</f>
        <v>1469.8</v>
      </c>
      <c r="I16" s="216">
        <f>64.8+22+60+160.5</f>
        <v>307.3</v>
      </c>
      <c r="J16" s="216">
        <f>41.1+16.9+18.5+23.5+0.3+93.1</f>
        <v>193.39999999999998</v>
      </c>
      <c r="K16" s="216">
        <f>409.6+5.5+7+7.2+8+21+73+39.5+3</f>
        <v>573.8</v>
      </c>
      <c r="L16" s="218">
        <f>39.5+3</f>
        <v>42.5</v>
      </c>
    </row>
    <row r="17" spans="1:12" s="23" customFormat="1" ht="21" customHeight="1">
      <c r="A17" s="118"/>
      <c r="B17" s="119" t="s">
        <v>131</v>
      </c>
      <c r="C17" s="116" t="s">
        <v>15</v>
      </c>
      <c r="D17" s="217">
        <f>39.5+12.8+1.8+52.4+20.5+0.3+57.2+124.5+130.7+22.3+173.5+33.6+4.2+151.2+12.8+8+43.5+1091.7+194.1</f>
        <v>2174.6</v>
      </c>
      <c r="E17" s="216"/>
      <c r="F17" s="216">
        <f>33.6+20.5+52.4+1.8+4.2+22.3+130.7+124.5+39.5+54.2+0.3+1.3+12.8+929.7+43.5+194.1</f>
        <v>1665.4</v>
      </c>
      <c r="G17" s="216">
        <f>0.1+1.3+33.6+194.1+12.8</f>
        <v>241.9</v>
      </c>
      <c r="H17" s="216">
        <f>45.7+39.5+4.2+0.1+20.5+43.5+22.3+0.2+1.8</f>
        <v>177.8</v>
      </c>
      <c r="I17" s="216">
        <f>78.8+929.7</f>
        <v>1008.5</v>
      </c>
      <c r="J17" s="216">
        <f>43.9+8.5+52.4+1.7+130.7</f>
        <v>237.2</v>
      </c>
      <c r="K17" s="216">
        <f>173.5+11.5+8+162+151.2+3</f>
        <v>509.2</v>
      </c>
      <c r="L17" s="218">
        <f>151.2+20.8</f>
        <v>172</v>
      </c>
    </row>
    <row r="18" spans="1:12" s="23" customFormat="1" ht="21" customHeight="1">
      <c r="A18" s="354" t="s">
        <v>135</v>
      </c>
      <c r="B18" s="355"/>
      <c r="C18" s="113">
        <v>3</v>
      </c>
      <c r="D18" s="111">
        <f>24501.3+84+2538.6+1748.6+360+126+1283.9+2708.7+1146+1395.6+603+102.9+956.7+146.6+108.4+367.6+1602.9+2794.7+427+2946.3+6414.4</f>
        <v>52363.2</v>
      </c>
      <c r="E18" s="112">
        <f>7000+100+1356.9+1089.5+2391+360+2439+1496.6+153.6+146.6+887+100+2618.4+1280.1+2633.9+1878</f>
        <v>25930.6</v>
      </c>
      <c r="F18" s="112">
        <f>3292.1+351.7+4538.1</f>
        <v>8181.9</v>
      </c>
      <c r="G18" s="107"/>
      <c r="H18" s="112">
        <f>322.8+2501.3+108.4+1539.4+56.5+265.7+312.4+252+37.7</f>
        <v>5396.2</v>
      </c>
      <c r="I18" s="112">
        <f>19.7+425.8+2.9+1+99.6+132.1</f>
        <v>681.1</v>
      </c>
      <c r="J18" s="112">
        <f>1283.9+52+503+7.5+44.2+214</f>
        <v>2104.6000000000004</v>
      </c>
      <c r="K18" s="112">
        <f>84+8124.2+10042.5</f>
        <v>18250.7</v>
      </c>
      <c r="L18" s="107"/>
    </row>
    <row r="19" spans="1:12" s="23" customFormat="1" ht="36.75" customHeight="1">
      <c r="A19" s="118"/>
      <c r="B19" s="120" t="s">
        <v>173</v>
      </c>
      <c r="C19" s="116" t="s">
        <v>6</v>
      </c>
      <c r="D19" s="117">
        <f>1321.2+12000.7+799.5+1294.6+1748.6+126+360+157.8+500+2656.7+221.5+2900.7+6414.4</f>
        <v>30501.700000000004</v>
      </c>
      <c r="E19" s="107">
        <f>1189.1+153.6+1496.6+360+2391+749.5+1256.9+7000+2610.7+1878</f>
        <v>19085.399999999998</v>
      </c>
      <c r="F19" s="107">
        <f>500+132.1+252+4.2+50+265.7+37.7+0.7+290+1539.4+220.3</f>
        <v>3292.1000000000004</v>
      </c>
      <c r="G19" s="107"/>
      <c r="H19" s="107">
        <f>37.7+252+290+265.7+50+1539.4+0.7</f>
        <v>2435.5</v>
      </c>
      <c r="I19" s="107">
        <f>220.3+132.1</f>
        <v>352.4</v>
      </c>
      <c r="J19" s="107">
        <f>500+4.2</f>
        <v>504.2</v>
      </c>
      <c r="K19" s="107">
        <f>5000+1.2+2997+126</f>
        <v>8124.2</v>
      </c>
      <c r="L19" s="107"/>
    </row>
    <row r="20" spans="1:12" s="23" customFormat="1" ht="38.25" customHeight="1">
      <c r="A20" s="121"/>
      <c r="B20" s="120" t="s">
        <v>174</v>
      </c>
      <c r="C20" s="116" t="s">
        <v>7</v>
      </c>
      <c r="D20" s="117">
        <f>103+209.8+84+257.5+146.6+108.4+0.6+45.6</f>
        <v>955.5</v>
      </c>
      <c r="E20" s="107">
        <f>100+146.6+250+23.2</f>
        <v>519.8000000000001</v>
      </c>
      <c r="F20" s="107">
        <f>0.6+209.8+108.4+3+7.5+22.4</f>
        <v>351.7</v>
      </c>
      <c r="G20" s="122"/>
      <c r="H20" s="107">
        <f>0.6+108.4+22.4</f>
        <v>131.4</v>
      </c>
      <c r="I20" s="107"/>
      <c r="J20" s="107">
        <f>3+7.5+209.8</f>
        <v>220.3</v>
      </c>
      <c r="K20" s="107">
        <f>84</f>
        <v>84</v>
      </c>
      <c r="L20" s="107"/>
    </row>
    <row r="21" spans="1:82" s="23" customFormat="1" ht="28.5" customHeight="1">
      <c r="A21" s="118"/>
      <c r="B21" s="120" t="s">
        <v>132</v>
      </c>
      <c r="C21" s="116" t="s">
        <v>8</v>
      </c>
      <c r="D21" s="117">
        <f>1473.5+12500+346.5+699.2+101+2538.6+1602.9+1283.9+102.9+52+205.5</f>
        <v>20906.000000000004</v>
      </c>
      <c r="E21" s="107">
        <f>1429.3+1280.1+100+637+2439+340+100</f>
        <v>6325.4</v>
      </c>
      <c r="F21" s="107">
        <f>44.2+322.8+2.9+19.7+99.6+1283.9+52+6.5+1+2500+205.5</f>
        <v>4538.1</v>
      </c>
      <c r="G21" s="107"/>
      <c r="H21" s="107">
        <f>6.5+2500+322.8</f>
        <v>2829.3</v>
      </c>
      <c r="I21" s="107">
        <f>19.7+205.5+99.6+1+2.9</f>
        <v>328.69999999999993</v>
      </c>
      <c r="J21" s="107">
        <f>44.2+52+1283.9</f>
        <v>1380.1000000000001</v>
      </c>
      <c r="K21" s="107">
        <f>42.5+10000</f>
        <v>10042.5</v>
      </c>
      <c r="L21" s="107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ht="12.75">
      <c r="A22" s="5"/>
      <c r="B22" s="5"/>
      <c r="C22" s="5"/>
      <c r="D22" s="5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ht="12.75">
      <c r="A23" s="5"/>
      <c r="B23" s="5"/>
      <c r="C23" s="5"/>
      <c r="D23" s="5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ht="12.75">
      <c r="A24" s="5"/>
      <c r="B24" s="5"/>
      <c r="C24" s="5"/>
      <c r="D24" s="5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ht="12.75">
      <c r="A25" s="5"/>
      <c r="B25" s="5"/>
      <c r="C25" s="5"/>
      <c r="D25" s="5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2.75">
      <c r="A26" s="5"/>
      <c r="B26" s="5"/>
      <c r="C26" s="5"/>
      <c r="D26" s="5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2.75">
      <c r="A27" s="5"/>
      <c r="B27" s="5"/>
      <c r="C27" s="5"/>
      <c r="D27" s="5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2.75">
      <c r="A28" s="5"/>
      <c r="B28" s="5"/>
      <c r="C28" s="5"/>
      <c r="D28" s="5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2.75">
      <c r="A29" s="5"/>
      <c r="B29" s="5"/>
      <c r="C29" s="5"/>
      <c r="D29" s="5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ht="12.75">
      <c r="A30" s="5"/>
      <c r="B30" s="5"/>
      <c r="C30" s="5"/>
      <c r="D30" s="5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ht="12.75">
      <c r="A31" s="5"/>
      <c r="B31" s="5"/>
      <c r="C31" s="5"/>
      <c r="D31" s="5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ht="12.75">
      <c r="A32" s="5"/>
      <c r="B32" s="5"/>
      <c r="C32" s="5"/>
      <c r="D32" s="5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 ht="12.75">
      <c r="A33" s="5"/>
      <c r="B33" s="5"/>
      <c r="C33" s="5"/>
      <c r="D33" s="5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 ht="12.75">
      <c r="A34" s="5"/>
      <c r="B34" s="5"/>
      <c r="C34" s="5"/>
      <c r="D34" s="5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 ht="12.75">
      <c r="A35" s="5"/>
      <c r="B35" s="5"/>
      <c r="C35" s="5"/>
      <c r="D35" s="5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ht="12.75">
      <c r="A36" s="5"/>
      <c r="B36" s="5"/>
      <c r="C36" s="5"/>
      <c r="D36" s="5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ht="12.75">
      <c r="A37" s="5"/>
      <c r="B37" s="5"/>
      <c r="C37" s="5"/>
      <c r="D37" s="5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ht="12.75">
      <c r="A38" s="5"/>
      <c r="B38" s="5"/>
      <c r="C38" s="5"/>
      <c r="D38" s="5"/>
      <c r="E38" s="6"/>
      <c r="F38" s="6"/>
      <c r="G38" s="6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82" ht="12.75">
      <c r="A39" s="5"/>
      <c r="B39" s="5"/>
      <c r="C39" s="5"/>
      <c r="D39" s="5"/>
      <c r="E39" s="6"/>
      <c r="F39" s="6"/>
      <c r="G39" s="6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ht="12.75">
      <c r="A40" s="5"/>
      <c r="B40" s="5"/>
      <c r="C40" s="5"/>
      <c r="D40" s="5"/>
      <c r="E40" s="6"/>
      <c r="F40" s="6"/>
      <c r="G40" s="6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ht="12.75">
      <c r="A41" s="5"/>
      <c r="B41" s="5"/>
      <c r="C41" s="5"/>
      <c r="D41" s="5"/>
      <c r="E41" s="6"/>
      <c r="F41" s="6"/>
      <c r="G41" s="6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ht="12.75">
      <c r="A42" s="5"/>
      <c r="B42" s="5"/>
      <c r="C42" s="5"/>
      <c r="D42" s="5"/>
      <c r="E42" s="6"/>
      <c r="F42" s="6"/>
      <c r="G42" s="6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ht="12.75">
      <c r="A43" s="5"/>
      <c r="B43" s="5"/>
      <c r="C43" s="5"/>
      <c r="D43" s="5"/>
      <c r="E43" s="6"/>
      <c r="F43" s="6"/>
      <c r="G43" s="6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ht="12.75">
      <c r="A44" s="5"/>
      <c r="B44" s="5"/>
      <c r="C44" s="5"/>
      <c r="D44" s="5"/>
      <c r="E44" s="6"/>
      <c r="F44" s="6"/>
      <c r="G44" s="6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ht="12.75">
      <c r="A45" s="5"/>
      <c r="B45" s="5"/>
      <c r="C45" s="5"/>
      <c r="D45" s="5"/>
      <c r="E45" s="6"/>
      <c r="F45" s="6"/>
      <c r="G45" s="6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ht="12.75">
      <c r="A46" s="5"/>
      <c r="B46" s="5"/>
      <c r="C46" s="5"/>
      <c r="D46" s="5"/>
      <c r="E46" s="6"/>
      <c r="F46" s="6"/>
      <c r="G46" s="6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ht="12.75">
      <c r="A47" s="5"/>
      <c r="B47" s="5"/>
      <c r="C47" s="5"/>
      <c r="D47" s="5"/>
      <c r="E47" s="6"/>
      <c r="F47" s="6"/>
      <c r="G47" s="6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ht="12.75">
      <c r="A48" s="5"/>
      <c r="B48" s="5"/>
      <c r="C48" s="5"/>
      <c r="D48" s="5"/>
      <c r="E48" s="6"/>
      <c r="F48" s="6"/>
      <c r="G48" s="6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2" ht="12.75">
      <c r="A49" s="5"/>
      <c r="B49" s="5"/>
      <c r="C49" s="5"/>
      <c r="D49" s="5"/>
      <c r="E49" s="6"/>
      <c r="F49" s="6"/>
      <c r="G49" s="6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  <row r="50" spans="1:82" ht="12.75">
      <c r="A50" s="5"/>
      <c r="B50" s="5"/>
      <c r="C50" s="5"/>
      <c r="D50" s="5"/>
      <c r="E50" s="6"/>
      <c r="F50" s="6"/>
      <c r="G50" s="6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</row>
    <row r="51" spans="1:82" ht="12.75">
      <c r="A51" s="5"/>
      <c r="B51" s="5"/>
      <c r="C51" s="5"/>
      <c r="D51" s="5"/>
      <c r="E51" s="6"/>
      <c r="F51" s="6"/>
      <c r="G51" s="6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2" ht="12.75">
      <c r="A52" s="5"/>
      <c r="B52" s="5"/>
      <c r="C52" s="5"/>
      <c r="D52" s="5"/>
      <c r="E52" s="6"/>
      <c r="F52" s="6"/>
      <c r="G52" s="6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2" ht="12.75">
      <c r="A53" s="5"/>
      <c r="B53" s="5"/>
      <c r="C53" s="5"/>
      <c r="D53" s="5"/>
      <c r="E53" s="6"/>
      <c r="F53" s="6"/>
      <c r="G53" s="6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2" ht="12.75">
      <c r="A54" s="5"/>
      <c r="B54" s="5"/>
      <c r="C54" s="5"/>
      <c r="D54" s="5"/>
      <c r="E54" s="6"/>
      <c r="F54" s="6"/>
      <c r="G54" s="6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2" ht="12.75">
      <c r="A55" s="5"/>
      <c r="B55" s="5"/>
      <c r="C55" s="5"/>
      <c r="D55" s="5"/>
      <c r="E55" s="6"/>
      <c r="F55" s="6"/>
      <c r="G55" s="6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:82" ht="12.75">
      <c r="A56" s="5"/>
      <c r="B56" s="5"/>
      <c r="C56" s="5"/>
      <c r="D56" s="5"/>
      <c r="E56" s="6"/>
      <c r="F56" s="6"/>
      <c r="G56" s="6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</row>
    <row r="57" spans="1:82" ht="12.75">
      <c r="A57" s="5"/>
      <c r="B57" s="5"/>
      <c r="C57" s="5"/>
      <c r="D57" s="5"/>
      <c r="E57" s="6"/>
      <c r="F57" s="6"/>
      <c r="G57" s="6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:82" ht="12.75">
      <c r="A58" s="5"/>
      <c r="B58" s="5"/>
      <c r="C58" s="5"/>
      <c r="D58" s="5"/>
      <c r="E58" s="6"/>
      <c r="F58" s="6"/>
      <c r="G58" s="6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:82" ht="12.75">
      <c r="A59" s="5"/>
      <c r="B59" s="5"/>
      <c r="C59" s="5"/>
      <c r="D59" s="5"/>
      <c r="E59" s="6"/>
      <c r="F59" s="6"/>
      <c r="G59" s="6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:82" ht="12.75">
      <c r="A60" s="5"/>
      <c r="B60" s="5"/>
      <c r="C60" s="5"/>
      <c r="D60" s="5"/>
      <c r="E60" s="6"/>
      <c r="F60" s="6"/>
      <c r="G60" s="6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:82" ht="12.75">
      <c r="A61" s="5"/>
      <c r="B61" s="5"/>
      <c r="C61" s="5"/>
      <c r="D61" s="5"/>
      <c r="E61" s="6"/>
      <c r="F61" s="6"/>
      <c r="G61" s="6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</row>
    <row r="62" spans="1:82" ht="12.75">
      <c r="A62" s="5"/>
      <c r="B62" s="5"/>
      <c r="C62" s="5"/>
      <c r="D62" s="5"/>
      <c r="E62" s="6"/>
      <c r="F62" s="6"/>
      <c r="G62" s="6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</row>
    <row r="63" spans="1:82" ht="12.75">
      <c r="A63" s="5"/>
      <c r="B63" s="5"/>
      <c r="C63" s="5"/>
      <c r="D63" s="5"/>
      <c r="E63" s="6"/>
      <c r="F63" s="6"/>
      <c r="G63" s="6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</row>
    <row r="64" spans="1:82" ht="12.75">
      <c r="A64" s="5"/>
      <c r="B64" s="5"/>
      <c r="C64" s="5"/>
      <c r="D64" s="5"/>
      <c r="E64" s="6"/>
      <c r="F64" s="6"/>
      <c r="G64" s="6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</row>
    <row r="65" spans="1:82" ht="12.75">
      <c r="A65" s="5"/>
      <c r="B65" s="5"/>
      <c r="C65" s="5"/>
      <c r="D65" s="5"/>
      <c r="E65" s="6"/>
      <c r="F65" s="6"/>
      <c r="G65" s="6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</row>
    <row r="66" spans="1:82" ht="12.75">
      <c r="A66" s="5"/>
      <c r="B66" s="5"/>
      <c r="C66" s="5"/>
      <c r="D66" s="5"/>
      <c r="E66" s="6"/>
      <c r="F66" s="6"/>
      <c r="G66" s="6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</row>
    <row r="67" spans="1:82" ht="12.75">
      <c r="A67" s="5"/>
      <c r="B67" s="5"/>
      <c r="C67" s="5"/>
      <c r="D67" s="5"/>
      <c r="E67" s="6"/>
      <c r="F67" s="6"/>
      <c r="G67" s="6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</row>
    <row r="68" spans="1:82" ht="12.75">
      <c r="A68" s="5"/>
      <c r="B68" s="5"/>
      <c r="C68" s="5"/>
      <c r="D68" s="5"/>
      <c r="E68" s="6"/>
      <c r="F68" s="6"/>
      <c r="G68" s="6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</row>
    <row r="69" spans="1:82" ht="12.75">
      <c r="A69" s="5"/>
      <c r="B69" s="5"/>
      <c r="C69" s="5"/>
      <c r="D69" s="5"/>
      <c r="E69" s="6"/>
      <c r="F69" s="6"/>
      <c r="G69" s="6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</row>
    <row r="70" spans="1:82" ht="12.75">
      <c r="A70" s="5"/>
      <c r="B70" s="5"/>
      <c r="C70" s="5"/>
      <c r="D70" s="5"/>
      <c r="E70" s="6"/>
      <c r="F70" s="6"/>
      <c r="G70" s="6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</row>
    <row r="71" spans="1:82" ht="12.75">
      <c r="A71" s="5"/>
      <c r="B71" s="5"/>
      <c r="C71" s="5"/>
      <c r="D71" s="5"/>
      <c r="E71" s="6"/>
      <c r="F71" s="6"/>
      <c r="G71" s="6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</row>
    <row r="72" spans="1:82" ht="12.75">
      <c r="A72" s="5"/>
      <c r="B72" s="5"/>
      <c r="C72" s="5"/>
      <c r="D72" s="5"/>
      <c r="E72" s="6"/>
      <c r="F72" s="6"/>
      <c r="G72" s="6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</row>
    <row r="73" spans="1:82" ht="12.75">
      <c r="A73" s="5"/>
      <c r="B73" s="5"/>
      <c r="C73" s="5"/>
      <c r="D73" s="5"/>
      <c r="E73" s="6"/>
      <c r="F73" s="6"/>
      <c r="G73" s="6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</row>
    <row r="74" spans="1:82" ht="12.75">
      <c r="A74" s="5"/>
      <c r="B74" s="5"/>
      <c r="C74" s="5"/>
      <c r="D74" s="5"/>
      <c r="E74" s="6"/>
      <c r="F74" s="6"/>
      <c r="G74" s="6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</row>
    <row r="75" spans="1:82" ht="12.75">
      <c r="A75" s="5"/>
      <c r="B75" s="5"/>
      <c r="C75" s="5"/>
      <c r="D75" s="5"/>
      <c r="E75" s="6"/>
      <c r="F75" s="6"/>
      <c r="G75" s="6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</row>
    <row r="76" spans="1:82" ht="12.75">
      <c r="A76" s="5"/>
      <c r="B76" s="5"/>
      <c r="C76" s="5"/>
      <c r="D76" s="5"/>
      <c r="E76" s="6"/>
      <c r="F76" s="6"/>
      <c r="G76" s="6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</row>
    <row r="77" spans="1:82" ht="12.75">
      <c r="A77" s="5"/>
      <c r="B77" s="5"/>
      <c r="C77" s="5"/>
      <c r="D77" s="5"/>
      <c r="E77" s="6"/>
      <c r="F77" s="6"/>
      <c r="G77" s="6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</row>
    <row r="78" spans="1:82" ht="12.75">
      <c r="A78" s="5"/>
      <c r="B78" s="5"/>
      <c r="C78" s="5"/>
      <c r="D78" s="5"/>
      <c r="E78" s="6"/>
      <c r="F78" s="6"/>
      <c r="G78" s="6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</row>
    <row r="79" spans="1:82" ht="12.75">
      <c r="A79" s="5"/>
      <c r="B79" s="5"/>
      <c r="C79" s="5"/>
      <c r="D79" s="5"/>
      <c r="E79" s="6"/>
      <c r="F79" s="6"/>
      <c r="G79" s="6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</row>
    <row r="80" spans="1:82" ht="12.75">
      <c r="A80" s="5"/>
      <c r="B80" s="5"/>
      <c r="C80" s="5"/>
      <c r="D80" s="5"/>
      <c r="E80" s="6"/>
      <c r="F80" s="6"/>
      <c r="G80" s="6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</row>
    <row r="81" spans="1:82" ht="12.75">
      <c r="A81" s="5"/>
      <c r="B81" s="5"/>
      <c r="C81" s="5"/>
      <c r="D81" s="5"/>
      <c r="E81" s="6"/>
      <c r="F81" s="6"/>
      <c r="G81" s="6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</row>
    <row r="82" spans="1:82" ht="12.75">
      <c r="A82" s="5"/>
      <c r="B82" s="5"/>
      <c r="C82" s="5"/>
      <c r="D82" s="5"/>
      <c r="E82" s="6"/>
      <c r="F82" s="6"/>
      <c r="G82" s="6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</row>
    <row r="83" spans="1:82" ht="12.75">
      <c r="A83" s="5"/>
      <c r="B83" s="5"/>
      <c r="C83" s="5"/>
      <c r="D83" s="5"/>
      <c r="E83" s="6"/>
      <c r="F83" s="6"/>
      <c r="G83" s="6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</row>
    <row r="84" spans="1:82" ht="12.75">
      <c r="A84" s="5"/>
      <c r="B84" s="5"/>
      <c r="C84" s="5"/>
      <c r="D84" s="5"/>
      <c r="E84" s="6"/>
      <c r="F84" s="6"/>
      <c r="G84" s="6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</row>
    <row r="85" spans="1:82" ht="12.75">
      <c r="A85" s="5"/>
      <c r="B85" s="5"/>
      <c r="C85" s="5"/>
      <c r="D85" s="5"/>
      <c r="E85" s="6"/>
      <c r="F85" s="6"/>
      <c r="G85" s="6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</row>
    <row r="86" spans="1:82" ht="12.75">
      <c r="A86" s="5"/>
      <c r="B86" s="5"/>
      <c r="C86" s="5"/>
      <c r="D86" s="5"/>
      <c r="E86" s="6"/>
      <c r="F86" s="6"/>
      <c r="G86" s="6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</row>
    <row r="87" spans="1:82" ht="12.75">
      <c r="A87" s="5"/>
      <c r="B87" s="5"/>
      <c r="C87" s="5"/>
      <c r="D87" s="5"/>
      <c r="E87" s="6"/>
      <c r="F87" s="6"/>
      <c r="G87" s="6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</row>
    <row r="88" spans="1:82" ht="12.75">
      <c r="A88" s="5"/>
      <c r="B88" s="5"/>
      <c r="C88" s="5"/>
      <c r="D88" s="5"/>
      <c r="E88" s="6"/>
      <c r="F88" s="6"/>
      <c r="G88" s="6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</row>
    <row r="89" spans="1:82" ht="12.75">
      <c r="A89" s="5"/>
      <c r="B89" s="5"/>
      <c r="C89" s="5"/>
      <c r="D89" s="5"/>
      <c r="E89" s="6"/>
      <c r="F89" s="6"/>
      <c r="G89" s="6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</row>
    <row r="90" spans="1:82" ht="12.75">
      <c r="A90" s="5"/>
      <c r="B90" s="5"/>
      <c r="C90" s="5"/>
      <c r="D90" s="5"/>
      <c r="E90" s="6"/>
      <c r="F90" s="6"/>
      <c r="G90" s="6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</row>
    <row r="91" spans="1:82" ht="12.75">
      <c r="A91" s="5"/>
      <c r="B91" s="5"/>
      <c r="C91" s="5"/>
      <c r="D91" s="5"/>
      <c r="E91" s="6"/>
      <c r="F91" s="6"/>
      <c r="G91" s="6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</row>
    <row r="92" spans="1:82" ht="12.75">
      <c r="A92" s="5"/>
      <c r="B92" s="5"/>
      <c r="C92" s="5"/>
      <c r="D92" s="5"/>
      <c r="E92" s="6"/>
      <c r="F92" s="6"/>
      <c r="G92" s="6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</row>
    <row r="93" spans="1:82" ht="12.75">
      <c r="A93" s="5"/>
      <c r="B93" s="5"/>
      <c r="C93" s="5"/>
      <c r="D93" s="5"/>
      <c r="E93" s="6"/>
      <c r="F93" s="6"/>
      <c r="G93" s="6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</row>
    <row r="94" spans="1:82" ht="12.75">
      <c r="A94" s="5"/>
      <c r="B94" s="5"/>
      <c r="C94" s="5"/>
      <c r="D94" s="5"/>
      <c r="E94" s="6"/>
      <c r="F94" s="6"/>
      <c r="G94" s="6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</row>
    <row r="95" spans="1:82" ht="12.75">
      <c r="A95" s="5"/>
      <c r="B95" s="5"/>
      <c r="C95" s="5"/>
      <c r="D95" s="5"/>
      <c r="E95" s="6"/>
      <c r="F95" s="6"/>
      <c r="G95" s="6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</row>
    <row r="96" spans="1:82" ht="12.75">
      <c r="A96" s="5"/>
      <c r="B96" s="5"/>
      <c r="C96" s="5"/>
      <c r="D96" s="5"/>
      <c r="E96" s="6"/>
      <c r="F96" s="6"/>
      <c r="G96" s="6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</row>
    <row r="97" spans="1:82" ht="12.75">
      <c r="A97" s="5"/>
      <c r="B97" s="5"/>
      <c r="C97" s="5"/>
      <c r="D97" s="5"/>
      <c r="E97" s="6"/>
      <c r="F97" s="6"/>
      <c r="G97" s="6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</row>
    <row r="98" spans="1:82" ht="12.75">
      <c r="A98" s="5"/>
      <c r="B98" s="5"/>
      <c r="C98" s="5"/>
      <c r="D98" s="5"/>
      <c r="E98" s="6"/>
      <c r="F98" s="6"/>
      <c r="G98" s="6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</row>
    <row r="99" spans="1:82" ht="12.75">
      <c r="A99" s="5"/>
      <c r="B99" s="5"/>
      <c r="C99" s="5"/>
      <c r="D99" s="5"/>
      <c r="E99" s="6"/>
      <c r="F99" s="6"/>
      <c r="G99" s="6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</row>
    <row r="100" spans="1:82" ht="12.75">
      <c r="A100" s="5"/>
      <c r="B100" s="5"/>
      <c r="C100" s="5"/>
      <c r="D100" s="5"/>
      <c r="E100" s="6"/>
      <c r="F100" s="6"/>
      <c r="G100" s="6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</row>
    <row r="101" spans="1:82" ht="12.75">
      <c r="A101" s="5"/>
      <c r="B101" s="5"/>
      <c r="C101" s="5"/>
      <c r="D101" s="5"/>
      <c r="E101" s="6"/>
      <c r="F101" s="6"/>
      <c r="G101" s="6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</row>
    <row r="102" spans="1:82" ht="12.75">
      <c r="A102" s="5"/>
      <c r="B102" s="5"/>
      <c r="C102" s="5"/>
      <c r="D102" s="5"/>
      <c r="E102" s="6"/>
      <c r="F102" s="6"/>
      <c r="G102" s="6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ht="12.75">
      <c r="A103" s="5"/>
      <c r="B103" s="5"/>
      <c r="C103" s="5"/>
      <c r="D103" s="5"/>
      <c r="E103" s="6"/>
      <c r="F103" s="6"/>
      <c r="G103" s="6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</row>
    <row r="104" spans="1:82" ht="12.75">
      <c r="A104" s="5"/>
      <c r="B104" s="5"/>
      <c r="C104" s="5"/>
      <c r="D104" s="5"/>
      <c r="E104" s="6"/>
      <c r="F104" s="6"/>
      <c r="G104" s="6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</row>
    <row r="105" spans="1:82" ht="12.75">
      <c r="A105" s="5"/>
      <c r="B105" s="5"/>
      <c r="C105" s="5"/>
      <c r="D105" s="5"/>
      <c r="E105" s="6"/>
      <c r="F105" s="6"/>
      <c r="G105" s="6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</row>
    <row r="106" spans="1:82" ht="12.75">
      <c r="A106" s="5"/>
      <c r="B106" s="5"/>
      <c r="C106" s="5"/>
      <c r="D106" s="5"/>
      <c r="E106" s="6"/>
      <c r="F106" s="6"/>
      <c r="G106" s="6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</row>
    <row r="107" spans="1:82" ht="12.75">
      <c r="A107" s="5"/>
      <c r="B107" s="5"/>
      <c r="C107" s="5"/>
      <c r="D107" s="5"/>
      <c r="E107" s="6"/>
      <c r="F107" s="6"/>
      <c r="G107" s="6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</row>
    <row r="108" spans="1:82" ht="12.75">
      <c r="A108" s="5"/>
      <c r="B108" s="5"/>
      <c r="C108" s="5"/>
      <c r="D108" s="5"/>
      <c r="E108" s="6"/>
      <c r="F108" s="6"/>
      <c r="G108" s="6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</row>
    <row r="109" spans="1:82" ht="12.75">
      <c r="A109" s="5"/>
      <c r="B109" s="5"/>
      <c r="C109" s="5"/>
      <c r="D109" s="5"/>
      <c r="E109" s="6"/>
      <c r="F109" s="6"/>
      <c r="G109" s="6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</row>
    <row r="110" spans="1:82" ht="12.75">
      <c r="A110" s="5"/>
      <c r="B110" s="5"/>
      <c r="C110" s="5"/>
      <c r="D110" s="5"/>
      <c r="E110" s="6"/>
      <c r="F110" s="6"/>
      <c r="G110" s="6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</row>
    <row r="111" spans="1:82" ht="12.75">
      <c r="A111" s="5"/>
      <c r="B111" s="5"/>
      <c r="C111" s="5"/>
      <c r="D111" s="5"/>
      <c r="E111" s="6"/>
      <c r="F111" s="6"/>
      <c r="G111" s="6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</row>
    <row r="112" spans="1:82" ht="12.75">
      <c r="A112" s="5"/>
      <c r="B112" s="5"/>
      <c r="C112" s="5"/>
      <c r="D112" s="5"/>
      <c r="E112" s="6"/>
      <c r="F112" s="6"/>
      <c r="G112" s="6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</row>
    <row r="113" spans="1:82" ht="12.75">
      <c r="A113" s="5"/>
      <c r="B113" s="5"/>
      <c r="C113" s="5"/>
      <c r="D113" s="5"/>
      <c r="E113" s="6"/>
      <c r="F113" s="6"/>
      <c r="G113" s="6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</row>
    <row r="114" spans="1:82" ht="12.75">
      <c r="A114" s="5"/>
      <c r="B114" s="5"/>
      <c r="C114" s="5"/>
      <c r="D114" s="5"/>
      <c r="E114" s="6"/>
      <c r="F114" s="6"/>
      <c r="G114" s="6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</row>
    <row r="115" spans="1:82" ht="12.75">
      <c r="A115" s="5"/>
      <c r="B115" s="5"/>
      <c r="C115" s="5"/>
      <c r="D115" s="5"/>
      <c r="E115" s="6"/>
      <c r="F115" s="6"/>
      <c r="G115" s="6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</row>
    <row r="116" spans="1:82" ht="12.75">
      <c r="A116" s="5"/>
      <c r="B116" s="5"/>
      <c r="C116" s="5"/>
      <c r="D116" s="5"/>
      <c r="E116" s="6"/>
      <c r="F116" s="6"/>
      <c r="G116" s="6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</row>
    <row r="117" spans="1:82" ht="12.75">
      <c r="A117" s="5"/>
      <c r="B117" s="5"/>
      <c r="C117" s="5"/>
      <c r="D117" s="5"/>
      <c r="E117" s="6"/>
      <c r="F117" s="6"/>
      <c r="G117" s="6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</row>
    <row r="118" spans="1:82" ht="12.75">
      <c r="A118" s="5"/>
      <c r="B118" s="5"/>
      <c r="C118" s="5"/>
      <c r="D118" s="5"/>
      <c r="E118" s="6"/>
      <c r="F118" s="6"/>
      <c r="G118" s="6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</row>
    <row r="119" spans="1:82" ht="12.75">
      <c r="A119" s="5"/>
      <c r="B119" s="5"/>
      <c r="C119" s="5"/>
      <c r="D119" s="5"/>
      <c r="E119" s="6"/>
      <c r="F119" s="6"/>
      <c r="G119" s="6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</row>
    <row r="120" spans="1:82" ht="12.75">
      <c r="A120" s="5"/>
      <c r="B120" s="5"/>
      <c r="C120" s="5"/>
      <c r="D120" s="5"/>
      <c r="E120" s="6"/>
      <c r="F120" s="6"/>
      <c r="G120" s="6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</row>
    <row r="121" spans="1:82" ht="12.75">
      <c r="A121" s="5"/>
      <c r="B121" s="5"/>
      <c r="C121" s="5"/>
      <c r="D121" s="5"/>
      <c r="E121" s="6"/>
      <c r="F121" s="6"/>
      <c r="G121" s="6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</row>
    <row r="122" spans="1:82" ht="12.75">
      <c r="A122" s="5"/>
      <c r="B122" s="5"/>
      <c r="C122" s="5"/>
      <c r="D122" s="5"/>
      <c r="E122" s="6"/>
      <c r="F122" s="6"/>
      <c r="G122" s="6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</row>
    <row r="123" spans="1:82" ht="12.75">
      <c r="A123" s="5"/>
      <c r="B123" s="5"/>
      <c r="C123" s="5"/>
      <c r="D123" s="5"/>
      <c r="E123" s="6"/>
      <c r="F123" s="6"/>
      <c r="G123" s="6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</row>
    <row r="124" spans="1:82" ht="12.75">
      <c r="A124" s="5"/>
      <c r="B124" s="5"/>
      <c r="C124" s="5"/>
      <c r="D124" s="5"/>
      <c r="E124" s="6"/>
      <c r="F124" s="6"/>
      <c r="G124" s="6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</row>
    <row r="125" spans="1:82" ht="12.75">
      <c r="A125" s="5"/>
      <c r="B125" s="5"/>
      <c r="C125" s="5"/>
      <c r="D125" s="5"/>
      <c r="E125" s="6"/>
      <c r="F125" s="6"/>
      <c r="G125" s="6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</row>
    <row r="126" spans="1:82" ht="12.75">
      <c r="A126" s="5"/>
      <c r="B126" s="5"/>
      <c r="C126" s="5"/>
      <c r="D126" s="5"/>
      <c r="E126" s="6"/>
      <c r="F126" s="6"/>
      <c r="G126" s="6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</row>
    <row r="127" spans="1:82" ht="12.75">
      <c r="A127" s="5"/>
      <c r="B127" s="5"/>
      <c r="C127" s="5"/>
      <c r="D127" s="5"/>
      <c r="E127" s="6"/>
      <c r="F127" s="6"/>
      <c r="G127" s="6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</row>
    <row r="128" spans="1:82" ht="12.75">
      <c r="A128" s="5"/>
      <c r="B128" s="5"/>
      <c r="C128" s="5"/>
      <c r="D128" s="5"/>
      <c r="E128" s="6"/>
      <c r="F128" s="6"/>
      <c r="G128" s="6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</row>
    <row r="129" spans="1:82" ht="12.75">
      <c r="A129" s="5"/>
      <c r="B129" s="5"/>
      <c r="C129" s="5"/>
      <c r="D129" s="5"/>
      <c r="E129" s="6"/>
      <c r="F129" s="6"/>
      <c r="G129" s="6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</row>
    <row r="130" spans="1:82" ht="12.75">
      <c r="A130" s="5"/>
      <c r="B130" s="5"/>
      <c r="C130" s="5"/>
      <c r="D130" s="5"/>
      <c r="E130" s="6"/>
      <c r="F130" s="6"/>
      <c r="G130" s="6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</row>
    <row r="131" spans="1:82" ht="12.75">
      <c r="A131" s="5"/>
      <c r="B131" s="5"/>
      <c r="C131" s="5"/>
      <c r="D131" s="5"/>
      <c r="E131" s="6"/>
      <c r="F131" s="6"/>
      <c r="G131" s="6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</row>
    <row r="132" spans="1:82" ht="12.75">
      <c r="A132" s="5"/>
      <c r="B132" s="5"/>
      <c r="C132" s="5"/>
      <c r="D132" s="5"/>
      <c r="E132" s="6"/>
      <c r="F132" s="6"/>
      <c r="G132" s="6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</row>
    <row r="133" spans="1:82" ht="12.75">
      <c r="A133" s="5"/>
      <c r="B133" s="5"/>
      <c r="C133" s="5"/>
      <c r="D133" s="5"/>
      <c r="E133" s="6"/>
      <c r="F133" s="6"/>
      <c r="G133" s="6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</row>
    <row r="134" spans="1:82" ht="12.75">
      <c r="A134" s="5"/>
      <c r="B134" s="5"/>
      <c r="C134" s="5"/>
      <c r="D134" s="5"/>
      <c r="E134" s="6"/>
      <c r="F134" s="6"/>
      <c r="G134" s="6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</row>
    <row r="135" spans="1:82" ht="12.75">
      <c r="A135" s="5"/>
      <c r="B135" s="5"/>
      <c r="C135" s="5"/>
      <c r="D135" s="5"/>
      <c r="E135" s="6"/>
      <c r="F135" s="6"/>
      <c r="G135" s="6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</row>
    <row r="136" spans="1:82" ht="12.75">
      <c r="A136" s="5"/>
      <c r="B136" s="5"/>
      <c r="C136" s="5"/>
      <c r="D136" s="5"/>
      <c r="E136" s="6"/>
      <c r="F136" s="6"/>
      <c r="G136" s="6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</row>
    <row r="137" spans="1:82" ht="12.75">
      <c r="A137" s="5"/>
      <c r="B137" s="5"/>
      <c r="C137" s="5"/>
      <c r="D137" s="5"/>
      <c r="E137" s="6"/>
      <c r="F137" s="6"/>
      <c r="G137" s="6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</row>
    <row r="138" spans="1:82" ht="12.75">
      <c r="A138" s="5"/>
      <c r="B138" s="5"/>
      <c r="C138" s="5"/>
      <c r="D138" s="5"/>
      <c r="E138" s="6"/>
      <c r="F138" s="6"/>
      <c r="G138" s="6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</row>
    <row r="139" spans="1:82" ht="12.75">
      <c r="A139" s="5"/>
      <c r="B139" s="5"/>
      <c r="C139" s="5"/>
      <c r="D139" s="5"/>
      <c r="E139" s="6"/>
      <c r="F139" s="6"/>
      <c r="G139" s="6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</row>
    <row r="140" spans="1:82" ht="12.75">
      <c r="A140" s="5"/>
      <c r="B140" s="5"/>
      <c r="C140" s="5"/>
      <c r="D140" s="5"/>
      <c r="E140" s="6"/>
      <c r="F140" s="6"/>
      <c r="G140" s="6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</row>
    <row r="141" spans="1:82" ht="12.75">
      <c r="A141" s="5"/>
      <c r="B141" s="5"/>
      <c r="C141" s="5"/>
      <c r="D141" s="5"/>
      <c r="E141" s="6"/>
      <c r="F141" s="6"/>
      <c r="G141" s="6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</row>
    <row r="142" spans="1:82" ht="12.75">
      <c r="A142" s="5"/>
      <c r="B142" s="5"/>
      <c r="C142" s="5"/>
      <c r="D142" s="5"/>
      <c r="E142" s="6"/>
      <c r="F142" s="6"/>
      <c r="G142" s="6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</row>
    <row r="143" spans="1:82" ht="12.75">
      <c r="A143" s="5"/>
      <c r="B143" s="5"/>
      <c r="C143" s="5"/>
      <c r="D143" s="5"/>
      <c r="E143" s="6"/>
      <c r="F143" s="6"/>
      <c r="G143" s="6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</row>
    <row r="144" spans="1:82" ht="12.75">
      <c r="A144" s="5"/>
      <c r="B144" s="5"/>
      <c r="C144" s="5"/>
      <c r="D144" s="5"/>
      <c r="E144" s="6"/>
      <c r="F144" s="6"/>
      <c r="G144" s="6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</row>
    <row r="145" spans="1:82" ht="12.75">
      <c r="A145" s="5"/>
      <c r="B145" s="5"/>
      <c r="C145" s="5"/>
      <c r="D145" s="5"/>
      <c r="E145" s="6"/>
      <c r="F145" s="6"/>
      <c r="G145" s="6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</row>
    <row r="146" spans="1:82" ht="12.75">
      <c r="A146" s="5"/>
      <c r="B146" s="5"/>
      <c r="C146" s="5"/>
      <c r="D146" s="5"/>
      <c r="E146" s="6"/>
      <c r="F146" s="6"/>
      <c r="G146" s="6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</row>
    <row r="147" spans="1:82" ht="12.75">
      <c r="A147" s="5"/>
      <c r="B147" s="5"/>
      <c r="C147" s="5"/>
      <c r="D147" s="5"/>
      <c r="E147" s="6"/>
      <c r="F147" s="6"/>
      <c r="G147" s="6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</row>
    <row r="148" spans="1:82" ht="12.75">
      <c r="A148" s="5"/>
      <c r="B148" s="5"/>
      <c r="C148" s="5"/>
      <c r="D148" s="5"/>
      <c r="E148" s="6"/>
      <c r="F148" s="6"/>
      <c r="G148" s="6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</row>
    <row r="149" spans="1:82" ht="12.75">
      <c r="A149" s="5"/>
      <c r="B149" s="5"/>
      <c r="C149" s="5"/>
      <c r="D149" s="5"/>
      <c r="E149" s="6"/>
      <c r="F149" s="6"/>
      <c r="G149" s="6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</row>
    <row r="150" spans="1:82" ht="12.75">
      <c r="A150" s="5"/>
      <c r="B150" s="5"/>
      <c r="C150" s="5"/>
      <c r="D150" s="5"/>
      <c r="E150" s="6"/>
      <c r="F150" s="6"/>
      <c r="G150" s="6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</row>
    <row r="151" spans="1:82" ht="12.75">
      <c r="A151" s="5"/>
      <c r="B151" s="5"/>
      <c r="C151" s="5"/>
      <c r="D151" s="5"/>
      <c r="E151" s="6"/>
      <c r="F151" s="6"/>
      <c r="G151" s="6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</row>
    <row r="152" spans="1:82" ht="12.75">
      <c r="A152" s="5"/>
      <c r="B152" s="5"/>
      <c r="C152" s="5"/>
      <c r="D152" s="5"/>
      <c r="E152" s="6"/>
      <c r="F152" s="6"/>
      <c r="G152" s="6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</row>
    <row r="153" spans="1:82" ht="12.75">
      <c r="A153" s="5"/>
      <c r="B153" s="5"/>
      <c r="C153" s="5"/>
      <c r="D153" s="5"/>
      <c r="E153" s="6"/>
      <c r="F153" s="6"/>
      <c r="G153" s="6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</row>
    <row r="154" spans="1:82" ht="12.75">
      <c r="A154" s="5"/>
      <c r="B154" s="5"/>
      <c r="C154" s="5"/>
      <c r="D154" s="5"/>
      <c r="E154" s="6"/>
      <c r="F154" s="6"/>
      <c r="G154" s="6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</row>
    <row r="155" spans="1:82" ht="12.75">
      <c r="A155" s="5"/>
      <c r="B155" s="5"/>
      <c r="C155" s="5"/>
      <c r="D155" s="5"/>
      <c r="E155" s="6"/>
      <c r="F155" s="6"/>
      <c r="G155" s="6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</row>
    <row r="156" spans="1:82" ht="12.75">
      <c r="A156" s="5"/>
      <c r="B156" s="5"/>
      <c r="C156" s="5"/>
      <c r="D156" s="5"/>
      <c r="E156" s="6"/>
      <c r="F156" s="6"/>
      <c r="G156" s="6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</row>
    <row r="157" spans="1:82" ht="12.75">
      <c r="A157" s="5"/>
      <c r="B157" s="5"/>
      <c r="C157" s="5"/>
      <c r="D157" s="5"/>
      <c r="E157" s="6"/>
      <c r="F157" s="6"/>
      <c r="G157" s="6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</row>
    <row r="158" spans="1:82" ht="12.75">
      <c r="A158" s="5"/>
      <c r="B158" s="5"/>
      <c r="C158" s="5"/>
      <c r="D158" s="5"/>
      <c r="E158" s="6"/>
      <c r="F158" s="6"/>
      <c r="G158" s="6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</row>
    <row r="159" spans="1:82" ht="12.75">
      <c r="A159" s="5"/>
      <c r="B159" s="5"/>
      <c r="C159" s="5"/>
      <c r="D159" s="5"/>
      <c r="E159" s="6"/>
      <c r="F159" s="6"/>
      <c r="G159" s="6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</row>
    <row r="160" spans="1:82" ht="12.75">
      <c r="A160" s="5"/>
      <c r="B160" s="5"/>
      <c r="C160" s="5"/>
      <c r="D160" s="5"/>
      <c r="E160" s="6"/>
      <c r="F160" s="6"/>
      <c r="G160" s="6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</row>
    <row r="161" spans="1:82" ht="12.75">
      <c r="A161" s="5"/>
      <c r="B161" s="5"/>
      <c r="C161" s="5"/>
      <c r="D161" s="5"/>
      <c r="E161" s="6"/>
      <c r="F161" s="6"/>
      <c r="G161" s="6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</row>
    <row r="162" spans="1:82" ht="12.75">
      <c r="A162" s="5"/>
      <c r="B162" s="5"/>
      <c r="C162" s="5"/>
      <c r="D162" s="5"/>
      <c r="E162" s="6"/>
      <c r="F162" s="6"/>
      <c r="G162" s="6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</row>
    <row r="163" spans="1:82" ht="12.75">
      <c r="A163" s="5"/>
      <c r="B163" s="5"/>
      <c r="C163" s="5"/>
      <c r="D163" s="5"/>
      <c r="E163" s="6"/>
      <c r="F163" s="6"/>
      <c r="G163" s="6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</row>
    <row r="164" spans="1:82" ht="12.75">
      <c r="A164" s="5"/>
      <c r="B164" s="5"/>
      <c r="C164" s="5"/>
      <c r="D164" s="5"/>
      <c r="E164" s="6"/>
      <c r="F164" s="6"/>
      <c r="G164" s="6"/>
      <c r="H164" s="6"/>
      <c r="I164" s="6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</row>
    <row r="165" spans="1:82" ht="12.75">
      <c r="A165" s="5"/>
      <c r="B165" s="5"/>
      <c r="C165" s="5"/>
      <c r="D165" s="5"/>
      <c r="E165" s="6"/>
      <c r="F165" s="6"/>
      <c r="G165" s="6"/>
      <c r="H165" s="6"/>
      <c r="I165" s="6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</row>
    <row r="166" spans="1:82" ht="12.75">
      <c r="A166" s="5"/>
      <c r="B166" s="5"/>
      <c r="C166" s="5"/>
      <c r="D166" s="5"/>
      <c r="E166" s="6"/>
      <c r="F166" s="6"/>
      <c r="G166" s="6"/>
      <c r="H166" s="6"/>
      <c r="I166" s="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</row>
    <row r="167" spans="1:82" ht="12.75">
      <c r="A167" s="5"/>
      <c r="B167" s="5"/>
      <c r="C167" s="5"/>
      <c r="D167" s="5"/>
      <c r="E167" s="6"/>
      <c r="F167" s="6"/>
      <c r="G167" s="6"/>
      <c r="H167" s="6"/>
      <c r="I167" s="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</row>
    <row r="168" spans="1:82" ht="12.75">
      <c r="A168" s="5"/>
      <c r="B168" s="5"/>
      <c r="C168" s="5"/>
      <c r="D168" s="5"/>
      <c r="E168" s="6"/>
      <c r="F168" s="6"/>
      <c r="G168" s="6"/>
      <c r="H168" s="6"/>
      <c r="I168" s="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</row>
    <row r="169" spans="1:82" ht="12.75">
      <c r="A169" s="5"/>
      <c r="B169" s="5"/>
      <c r="C169" s="5"/>
      <c r="D169" s="5"/>
      <c r="E169" s="6"/>
      <c r="F169" s="6"/>
      <c r="G169" s="6"/>
      <c r="H169" s="6"/>
      <c r="I169" s="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</row>
    <row r="170" spans="1:82" ht="12.75">
      <c r="A170" s="5"/>
      <c r="B170" s="5"/>
      <c r="C170" s="5"/>
      <c r="D170" s="5"/>
      <c r="E170" s="6"/>
      <c r="F170" s="6"/>
      <c r="G170" s="6"/>
      <c r="H170" s="6"/>
      <c r="I170" s="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</row>
    <row r="171" spans="1:82" ht="12.75">
      <c r="A171" s="5"/>
      <c r="B171" s="5"/>
      <c r="C171" s="5"/>
      <c r="D171" s="5"/>
      <c r="E171" s="6"/>
      <c r="F171" s="6"/>
      <c r="G171" s="6"/>
      <c r="H171" s="6"/>
      <c r="I171" s="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</row>
    <row r="172" spans="1:82" ht="12.75">
      <c r="A172" s="5"/>
      <c r="B172" s="5"/>
      <c r="C172" s="5"/>
      <c r="D172" s="5"/>
      <c r="E172" s="6"/>
      <c r="F172" s="6"/>
      <c r="G172" s="6"/>
      <c r="H172" s="6"/>
      <c r="I172" s="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</row>
    <row r="173" spans="1:82" ht="12.75">
      <c r="A173" s="5"/>
      <c r="B173" s="5"/>
      <c r="C173" s="5"/>
      <c r="D173" s="5"/>
      <c r="E173" s="6"/>
      <c r="F173" s="6"/>
      <c r="G173" s="6"/>
      <c r="H173" s="6"/>
      <c r="I173" s="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</row>
    <row r="174" spans="1:82" ht="12.75">
      <c r="A174" s="5"/>
      <c r="B174" s="5"/>
      <c r="C174" s="5"/>
      <c r="D174" s="5"/>
      <c r="E174" s="6"/>
      <c r="F174" s="6"/>
      <c r="G174" s="6"/>
      <c r="H174" s="6"/>
      <c r="I174" s="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</row>
    <row r="175" spans="1:82" ht="12.75">
      <c r="A175" s="5"/>
      <c r="B175" s="5"/>
      <c r="C175" s="5"/>
      <c r="D175" s="5"/>
      <c r="E175" s="6"/>
      <c r="F175" s="6"/>
      <c r="G175" s="6"/>
      <c r="H175" s="6"/>
      <c r="I175" s="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</row>
    <row r="176" spans="1:82" ht="12.75">
      <c r="A176" s="5"/>
      <c r="B176" s="5"/>
      <c r="C176" s="5"/>
      <c r="D176" s="5"/>
      <c r="E176" s="6"/>
      <c r="F176" s="6"/>
      <c r="G176" s="6"/>
      <c r="H176" s="6"/>
      <c r="I176" s="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</row>
    <row r="177" spans="1:82" ht="12.75">
      <c r="A177" s="5"/>
      <c r="B177" s="5"/>
      <c r="C177" s="5"/>
      <c r="D177" s="5"/>
      <c r="E177" s="6"/>
      <c r="F177" s="6"/>
      <c r="G177" s="6"/>
      <c r="H177" s="6"/>
      <c r="I177" s="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</row>
    <row r="178" spans="1:82" ht="12.75">
      <c r="A178" s="5"/>
      <c r="B178" s="5"/>
      <c r="C178" s="5"/>
      <c r="D178" s="5"/>
      <c r="E178" s="6"/>
      <c r="F178" s="6"/>
      <c r="G178" s="6"/>
      <c r="H178" s="6"/>
      <c r="I178" s="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</row>
    <row r="179" spans="1:82" ht="12.75">
      <c r="A179" s="5"/>
      <c r="B179" s="5"/>
      <c r="C179" s="5"/>
      <c r="D179" s="5"/>
      <c r="E179" s="6"/>
      <c r="F179" s="6"/>
      <c r="G179" s="6"/>
      <c r="H179" s="6"/>
      <c r="I179" s="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</row>
    <row r="180" spans="1:82" ht="12.75">
      <c r="A180" s="5"/>
      <c r="B180" s="5"/>
      <c r="C180" s="5"/>
      <c r="D180" s="5"/>
      <c r="E180" s="6"/>
      <c r="F180" s="6"/>
      <c r="G180" s="6"/>
      <c r="H180" s="6"/>
      <c r="I180" s="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</row>
    <row r="181" spans="1:82" ht="12.75">
      <c r="A181" s="5"/>
      <c r="B181" s="5"/>
      <c r="C181" s="5"/>
      <c r="D181" s="5"/>
      <c r="E181" s="6"/>
      <c r="F181" s="6"/>
      <c r="G181" s="6"/>
      <c r="H181" s="6"/>
      <c r="I181" s="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</row>
    <row r="182" spans="1:82" ht="12.75">
      <c r="A182" s="5"/>
      <c r="B182" s="5"/>
      <c r="C182" s="5"/>
      <c r="D182" s="5"/>
      <c r="E182" s="6"/>
      <c r="F182" s="6"/>
      <c r="G182" s="6"/>
      <c r="H182" s="6"/>
      <c r="I182" s="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</row>
    <row r="183" spans="1:82" ht="12.75">
      <c r="A183" s="5"/>
      <c r="B183" s="5"/>
      <c r="C183" s="5"/>
      <c r="D183" s="5"/>
      <c r="E183" s="6"/>
      <c r="F183" s="6"/>
      <c r="G183" s="6"/>
      <c r="H183" s="6"/>
      <c r="I183" s="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</row>
    <row r="184" spans="1:82" ht="12.75">
      <c r="A184" s="5"/>
      <c r="B184" s="5"/>
      <c r="C184" s="5"/>
      <c r="D184" s="5"/>
      <c r="E184" s="6"/>
      <c r="F184" s="6"/>
      <c r="G184" s="6"/>
      <c r="H184" s="6"/>
      <c r="I184" s="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</row>
    <row r="185" spans="1:82" ht="12.75">
      <c r="A185" s="5"/>
      <c r="B185" s="5"/>
      <c r="C185" s="5"/>
      <c r="D185" s="5"/>
      <c r="E185" s="6"/>
      <c r="F185" s="6"/>
      <c r="G185" s="6"/>
      <c r="H185" s="6"/>
      <c r="I185" s="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</row>
    <row r="186" spans="1:82" ht="12.75">
      <c r="A186" s="5"/>
      <c r="B186" s="5"/>
      <c r="C186" s="5"/>
      <c r="D186" s="5"/>
      <c r="E186" s="6"/>
      <c r="F186" s="6"/>
      <c r="G186" s="6"/>
      <c r="H186" s="6"/>
      <c r="I186" s="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</row>
    <row r="187" spans="1:82" ht="12.75">
      <c r="A187" s="5"/>
      <c r="B187" s="5"/>
      <c r="C187" s="5"/>
      <c r="D187" s="5"/>
      <c r="E187" s="6"/>
      <c r="F187" s="6"/>
      <c r="G187" s="6"/>
      <c r="H187" s="6"/>
      <c r="I187" s="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</row>
    <row r="188" spans="1:82" ht="12.75">
      <c r="A188" s="5"/>
      <c r="B188" s="5"/>
      <c r="C188" s="5"/>
      <c r="D188" s="5"/>
      <c r="E188" s="6"/>
      <c r="F188" s="6"/>
      <c r="G188" s="6"/>
      <c r="H188" s="6"/>
      <c r="I188" s="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</row>
    <row r="189" spans="1:82" ht="12.75">
      <c r="A189" s="5"/>
      <c r="B189" s="5"/>
      <c r="C189" s="5"/>
      <c r="D189" s="5"/>
      <c r="E189" s="6"/>
      <c r="F189" s="6"/>
      <c r="G189" s="6"/>
      <c r="H189" s="6"/>
      <c r="I189" s="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</row>
    <row r="190" spans="1:82" ht="12.75">
      <c r="A190" s="5"/>
      <c r="B190" s="5"/>
      <c r="C190" s="5"/>
      <c r="D190" s="5"/>
      <c r="E190" s="6"/>
      <c r="F190" s="6"/>
      <c r="G190" s="6"/>
      <c r="H190" s="6"/>
      <c r="I190" s="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</row>
    <row r="191" spans="1:82" ht="12.75">
      <c r="A191" s="5"/>
      <c r="B191" s="5"/>
      <c r="C191" s="5"/>
      <c r="D191" s="5"/>
      <c r="E191" s="6"/>
      <c r="F191" s="6"/>
      <c r="G191" s="6"/>
      <c r="H191" s="6"/>
      <c r="I191" s="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</row>
    <row r="192" spans="1:82" ht="12.75">
      <c r="A192" s="5"/>
      <c r="B192" s="5"/>
      <c r="C192" s="5"/>
      <c r="D192" s="5"/>
      <c r="E192" s="6"/>
      <c r="F192" s="6"/>
      <c r="G192" s="6"/>
      <c r="H192" s="6"/>
      <c r="I192" s="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</row>
    <row r="193" spans="1:82" ht="12.75">
      <c r="A193" s="5"/>
      <c r="B193" s="5"/>
      <c r="C193" s="5"/>
      <c r="D193" s="5"/>
      <c r="E193" s="6"/>
      <c r="F193" s="6"/>
      <c r="G193" s="6"/>
      <c r="H193" s="6"/>
      <c r="I193" s="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</row>
    <row r="194" spans="1:82" ht="12.75">
      <c r="A194" s="5"/>
      <c r="B194" s="5"/>
      <c r="C194" s="5"/>
      <c r="D194" s="5"/>
      <c r="E194" s="6"/>
      <c r="F194" s="6"/>
      <c r="G194" s="6"/>
      <c r="H194" s="6"/>
      <c r="I194" s="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</row>
    <row r="195" spans="1:82" ht="12.75">
      <c r="A195" s="5"/>
      <c r="B195" s="5"/>
      <c r="C195" s="5"/>
      <c r="D195" s="5"/>
      <c r="E195" s="6"/>
      <c r="F195" s="6"/>
      <c r="G195" s="6"/>
      <c r="H195" s="6"/>
      <c r="I195" s="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</row>
    <row r="196" spans="1:82" ht="12.75">
      <c r="A196" s="5"/>
      <c r="B196" s="5"/>
      <c r="C196" s="5"/>
      <c r="D196" s="5"/>
      <c r="E196" s="6"/>
      <c r="F196" s="6"/>
      <c r="G196" s="6"/>
      <c r="H196" s="6"/>
      <c r="I196" s="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</row>
    <row r="197" spans="1:82" ht="12.75">
      <c r="A197" s="5"/>
      <c r="B197" s="5"/>
      <c r="C197" s="5"/>
      <c r="D197" s="5"/>
      <c r="E197" s="6"/>
      <c r="F197" s="6"/>
      <c r="G197" s="6"/>
      <c r="H197" s="6"/>
      <c r="I197" s="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</row>
    <row r="198" spans="1:82" ht="12.75">
      <c r="A198" s="5"/>
      <c r="B198" s="5"/>
      <c r="C198" s="5"/>
      <c r="D198" s="5"/>
      <c r="E198" s="6"/>
      <c r="F198" s="6"/>
      <c r="G198" s="6"/>
      <c r="H198" s="6"/>
      <c r="I198" s="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</row>
    <row r="199" spans="1:82" ht="12.75">
      <c r="A199" s="5"/>
      <c r="B199" s="5"/>
      <c r="C199" s="5"/>
      <c r="D199" s="5"/>
      <c r="E199" s="6"/>
      <c r="F199" s="6"/>
      <c r="G199" s="6"/>
      <c r="H199" s="6"/>
      <c r="I199" s="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</row>
    <row r="200" spans="1:82" ht="12.75">
      <c r="A200" s="5"/>
      <c r="B200" s="5"/>
      <c r="C200" s="5"/>
      <c r="D200" s="5"/>
      <c r="E200" s="6"/>
      <c r="F200" s="6"/>
      <c r="G200" s="6"/>
      <c r="H200" s="6"/>
      <c r="I200" s="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</row>
    <row r="201" spans="1:82" ht="12.75">
      <c r="A201" s="5"/>
      <c r="B201" s="5"/>
      <c r="C201" s="5"/>
      <c r="D201" s="5"/>
      <c r="E201" s="6"/>
      <c r="F201" s="6"/>
      <c r="G201" s="6"/>
      <c r="H201" s="6"/>
      <c r="I201" s="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</row>
    <row r="202" spans="1:82" ht="12.75">
      <c r="A202" s="5"/>
      <c r="B202" s="5"/>
      <c r="C202" s="5"/>
      <c r="D202" s="5"/>
      <c r="E202" s="6"/>
      <c r="F202" s="6"/>
      <c r="G202" s="6"/>
      <c r="H202" s="6"/>
      <c r="I202" s="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</row>
    <row r="203" spans="1:82" ht="12.75">
      <c r="A203" s="5"/>
      <c r="B203" s="5"/>
      <c r="C203" s="5"/>
      <c r="D203" s="5"/>
      <c r="E203" s="6"/>
      <c r="F203" s="6"/>
      <c r="G203" s="6"/>
      <c r="H203" s="6"/>
      <c r="I203" s="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</row>
    <row r="204" spans="1:82" ht="12.75">
      <c r="A204" s="5"/>
      <c r="B204" s="5"/>
      <c r="C204" s="5"/>
      <c r="D204" s="5"/>
      <c r="E204" s="6"/>
      <c r="F204" s="6"/>
      <c r="G204" s="6"/>
      <c r="H204" s="6"/>
      <c r="I204" s="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</row>
    <row r="205" spans="1:82" ht="12.75">
      <c r="A205" s="5"/>
      <c r="B205" s="5"/>
      <c r="C205" s="5"/>
      <c r="D205" s="5"/>
      <c r="E205" s="6"/>
      <c r="F205" s="6"/>
      <c r="G205" s="6"/>
      <c r="H205" s="6"/>
      <c r="I205" s="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</row>
    <row r="206" spans="1:82" ht="12.75">
      <c r="A206" s="5"/>
      <c r="B206" s="5"/>
      <c r="C206" s="5"/>
      <c r="D206" s="5"/>
      <c r="E206" s="6"/>
      <c r="F206" s="6"/>
      <c r="G206" s="6"/>
      <c r="H206" s="6"/>
      <c r="I206" s="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</row>
    <row r="207" spans="1:82" ht="12.75">
      <c r="A207" s="5"/>
      <c r="B207" s="5"/>
      <c r="C207" s="5"/>
      <c r="D207" s="5"/>
      <c r="E207" s="6"/>
      <c r="F207" s="6"/>
      <c r="G207" s="6"/>
      <c r="H207" s="6"/>
      <c r="I207" s="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</row>
    <row r="208" spans="1:82" ht="12.75">
      <c r="A208" s="5"/>
      <c r="B208" s="5"/>
      <c r="C208" s="5"/>
      <c r="D208" s="5"/>
      <c r="E208" s="6"/>
      <c r="F208" s="6"/>
      <c r="G208" s="6"/>
      <c r="H208" s="6"/>
      <c r="I208" s="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</row>
    <row r="209" spans="1:82" ht="12.75">
      <c r="A209" s="5"/>
      <c r="B209" s="5"/>
      <c r="C209" s="5"/>
      <c r="D209" s="5"/>
      <c r="E209" s="6"/>
      <c r="F209" s="6"/>
      <c r="G209" s="6"/>
      <c r="H209" s="6"/>
      <c r="I209" s="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</row>
    <row r="210" spans="1:82" ht="12.75">
      <c r="A210" s="5"/>
      <c r="B210" s="5"/>
      <c r="C210" s="5"/>
      <c r="D210" s="5"/>
      <c r="E210" s="6"/>
      <c r="F210" s="6"/>
      <c r="G210" s="6"/>
      <c r="H210" s="6"/>
      <c r="I210" s="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</row>
    <row r="211" spans="1:82" ht="12.75">
      <c r="A211" s="5"/>
      <c r="B211" s="5"/>
      <c r="C211" s="5"/>
      <c r="D211" s="5"/>
      <c r="E211" s="6"/>
      <c r="F211" s="6"/>
      <c r="G211" s="6"/>
      <c r="H211" s="6"/>
      <c r="I211" s="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</row>
    <row r="212" spans="1:82" ht="12.75">
      <c r="A212" s="5"/>
      <c r="B212" s="5"/>
      <c r="C212" s="5"/>
      <c r="D212" s="5"/>
      <c r="E212" s="6"/>
      <c r="F212" s="6"/>
      <c r="G212" s="6"/>
      <c r="H212" s="6"/>
      <c r="I212" s="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</row>
    <row r="213" spans="1:82" ht="12.75">
      <c r="A213" s="5"/>
      <c r="B213" s="5"/>
      <c r="C213" s="5"/>
      <c r="D213" s="5"/>
      <c r="E213" s="6"/>
      <c r="F213" s="6"/>
      <c r="G213" s="6"/>
      <c r="H213" s="6"/>
      <c r="I213" s="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</row>
    <row r="214" spans="1:82" ht="12.75">
      <c r="A214" s="5"/>
      <c r="B214" s="5"/>
      <c r="C214" s="5"/>
      <c r="D214" s="5"/>
      <c r="E214" s="6"/>
      <c r="F214" s="6"/>
      <c r="G214" s="6"/>
      <c r="H214" s="6"/>
      <c r="I214" s="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</row>
    <row r="215" spans="1:82" ht="12.75">
      <c r="A215" s="5"/>
      <c r="B215" s="5"/>
      <c r="C215" s="5"/>
      <c r="D215" s="5"/>
      <c r="E215" s="6"/>
      <c r="F215" s="6"/>
      <c r="G215" s="6"/>
      <c r="H215" s="6"/>
      <c r="I215" s="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</row>
    <row r="216" spans="1:82" ht="12.75">
      <c r="A216" s="5"/>
      <c r="B216" s="5"/>
      <c r="C216" s="5"/>
      <c r="D216" s="5"/>
      <c r="E216" s="6"/>
      <c r="F216" s="6"/>
      <c r="G216" s="6"/>
      <c r="H216" s="6"/>
      <c r="I216" s="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</row>
    <row r="217" spans="1:82" ht="12.75">
      <c r="A217" s="5"/>
      <c r="B217" s="5"/>
      <c r="C217" s="5"/>
      <c r="D217" s="5"/>
      <c r="E217" s="6"/>
      <c r="F217" s="6"/>
      <c r="G217" s="6"/>
      <c r="H217" s="6"/>
      <c r="I217" s="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</row>
    <row r="218" spans="1:82" ht="12.75">
      <c r="A218" s="5"/>
      <c r="B218" s="5"/>
      <c r="C218" s="5"/>
      <c r="D218" s="5"/>
      <c r="E218" s="6"/>
      <c r="F218" s="6"/>
      <c r="G218" s="6"/>
      <c r="H218" s="6"/>
      <c r="I218" s="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</row>
    <row r="219" spans="1:82" ht="12.75">
      <c r="A219" s="5"/>
      <c r="B219" s="5"/>
      <c r="C219" s="5"/>
      <c r="D219" s="5"/>
      <c r="E219" s="6"/>
      <c r="F219" s="6"/>
      <c r="G219" s="6"/>
      <c r="H219" s="6"/>
      <c r="I219" s="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</row>
    <row r="220" spans="1:82" ht="12.75">
      <c r="A220" s="5"/>
      <c r="B220" s="5"/>
      <c r="C220" s="5"/>
      <c r="D220" s="5"/>
      <c r="E220" s="6"/>
      <c r="F220" s="6"/>
      <c r="G220" s="6"/>
      <c r="H220" s="6"/>
      <c r="I220" s="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</row>
    <row r="221" spans="1:82" ht="12.75">
      <c r="A221" s="5"/>
      <c r="B221" s="5"/>
      <c r="C221" s="5"/>
      <c r="D221" s="5"/>
      <c r="E221" s="6"/>
      <c r="F221" s="6"/>
      <c r="G221" s="6"/>
      <c r="H221" s="6"/>
      <c r="I221" s="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</row>
    <row r="222" spans="1:82" ht="12.75">
      <c r="A222" s="5"/>
      <c r="B222" s="5"/>
      <c r="C222" s="5"/>
      <c r="D222" s="5"/>
      <c r="E222" s="6"/>
      <c r="F222" s="6"/>
      <c r="G222" s="6"/>
      <c r="H222" s="6"/>
      <c r="I222" s="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</row>
    <row r="223" spans="1:82" ht="12.75">
      <c r="A223" s="5"/>
      <c r="B223" s="5"/>
      <c r="C223" s="5"/>
      <c r="D223" s="5"/>
      <c r="E223" s="6"/>
      <c r="F223" s="6"/>
      <c r="G223" s="6"/>
      <c r="H223" s="6"/>
      <c r="I223" s="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</row>
    <row r="224" spans="1:82" ht="12.75">
      <c r="A224" s="5"/>
      <c r="B224" s="5"/>
      <c r="C224" s="5"/>
      <c r="D224" s="5"/>
      <c r="E224" s="6"/>
      <c r="F224" s="6"/>
      <c r="G224" s="6"/>
      <c r="H224" s="6"/>
      <c r="I224" s="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</row>
    <row r="225" spans="1:82" ht="12.75">
      <c r="A225" s="5"/>
      <c r="B225" s="5"/>
      <c r="C225" s="5"/>
      <c r="D225" s="5"/>
      <c r="E225" s="6"/>
      <c r="F225" s="6"/>
      <c r="G225" s="6"/>
      <c r="H225" s="6"/>
      <c r="I225" s="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</row>
    <row r="226" spans="1:82" ht="12.75">
      <c r="A226" s="5"/>
      <c r="B226" s="5"/>
      <c r="C226" s="5"/>
      <c r="D226" s="5"/>
      <c r="E226" s="6"/>
      <c r="F226" s="6"/>
      <c r="G226" s="6"/>
      <c r="H226" s="6"/>
      <c r="I226" s="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</row>
    <row r="227" spans="1:82" ht="12.75">
      <c r="A227" s="5"/>
      <c r="B227" s="5"/>
      <c r="C227" s="5"/>
      <c r="D227" s="5"/>
      <c r="E227" s="6"/>
      <c r="F227" s="6"/>
      <c r="G227" s="6"/>
      <c r="H227" s="6"/>
      <c r="I227" s="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</row>
    <row r="228" spans="1:82" ht="12.75">
      <c r="A228" s="5"/>
      <c r="B228" s="5"/>
      <c r="C228" s="5"/>
      <c r="D228" s="5"/>
      <c r="E228" s="6"/>
      <c r="F228" s="6"/>
      <c r="G228" s="6"/>
      <c r="H228" s="6"/>
      <c r="I228" s="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</row>
    <row r="229" spans="1:82" ht="12.75">
      <c r="A229" s="5"/>
      <c r="B229" s="5"/>
      <c r="C229" s="5"/>
      <c r="D229" s="5"/>
      <c r="E229" s="6"/>
      <c r="F229" s="6"/>
      <c r="G229" s="6"/>
      <c r="H229" s="6"/>
      <c r="I229" s="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</row>
    <row r="230" spans="1:82" ht="12.75">
      <c r="A230" s="5"/>
      <c r="B230" s="5"/>
      <c r="C230" s="5"/>
      <c r="D230" s="5"/>
      <c r="E230" s="6"/>
      <c r="F230" s="6"/>
      <c r="G230" s="6"/>
      <c r="H230" s="6"/>
      <c r="I230" s="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</row>
    <row r="231" spans="1:82" ht="12.75">
      <c r="A231" s="5"/>
      <c r="B231" s="5"/>
      <c r="C231" s="5"/>
      <c r="D231" s="5"/>
      <c r="E231" s="6"/>
      <c r="F231" s="6"/>
      <c r="G231" s="6"/>
      <c r="H231" s="6"/>
      <c r="I231" s="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</row>
    <row r="232" spans="1:82" ht="12.75">
      <c r="A232" s="5"/>
      <c r="B232" s="5"/>
      <c r="C232" s="5"/>
      <c r="D232" s="5"/>
      <c r="E232" s="6"/>
      <c r="F232" s="6"/>
      <c r="G232" s="6"/>
      <c r="H232" s="6"/>
      <c r="I232" s="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</row>
    <row r="233" spans="1:82" ht="12.75">
      <c r="A233" s="5"/>
      <c r="B233" s="5"/>
      <c r="C233" s="5"/>
      <c r="D233" s="5"/>
      <c r="E233" s="6"/>
      <c r="F233" s="6"/>
      <c r="G233" s="6"/>
      <c r="H233" s="6"/>
      <c r="I233" s="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</row>
    <row r="234" spans="1:82" ht="12.75">
      <c r="A234" s="5"/>
      <c r="B234" s="5"/>
      <c r="C234" s="5"/>
      <c r="D234" s="5"/>
      <c r="E234" s="6"/>
      <c r="F234" s="6"/>
      <c r="G234" s="6"/>
      <c r="H234" s="6"/>
      <c r="I234" s="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</row>
    <row r="235" spans="1:82" ht="12.75">
      <c r="A235" s="5"/>
      <c r="B235" s="5"/>
      <c r="C235" s="5"/>
      <c r="D235" s="5"/>
      <c r="E235" s="6"/>
      <c r="F235" s="6"/>
      <c r="G235" s="6"/>
      <c r="H235" s="6"/>
      <c r="I235" s="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</row>
    <row r="236" spans="1:82" ht="12.75">
      <c r="A236" s="5"/>
      <c r="B236" s="5"/>
      <c r="C236" s="5"/>
      <c r="D236" s="5"/>
      <c r="E236" s="6"/>
      <c r="F236" s="6"/>
      <c r="G236" s="6"/>
      <c r="H236" s="6"/>
      <c r="I236" s="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</row>
    <row r="237" spans="1:82" ht="12.75">
      <c r="A237" s="5"/>
      <c r="B237" s="5"/>
      <c r="C237" s="5"/>
      <c r="D237" s="5"/>
      <c r="E237" s="6"/>
      <c r="F237" s="6"/>
      <c r="G237" s="6"/>
      <c r="H237" s="6"/>
      <c r="I237" s="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</row>
    <row r="238" spans="1:82" ht="12.75">
      <c r="A238" s="5"/>
      <c r="B238" s="5"/>
      <c r="C238" s="5"/>
      <c r="D238" s="5"/>
      <c r="E238" s="6"/>
      <c r="F238" s="6"/>
      <c r="G238" s="6"/>
      <c r="H238" s="6"/>
      <c r="I238" s="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</row>
    <row r="239" spans="1:82" ht="12.75">
      <c r="A239" s="5"/>
      <c r="B239" s="5"/>
      <c r="C239" s="5"/>
      <c r="D239" s="5"/>
      <c r="E239" s="6"/>
      <c r="F239" s="6"/>
      <c r="G239" s="6"/>
      <c r="H239" s="6"/>
      <c r="I239" s="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</row>
    <row r="240" spans="1:82" ht="12.75">
      <c r="A240" s="5"/>
      <c r="B240" s="5"/>
      <c r="C240" s="5"/>
      <c r="D240" s="5"/>
      <c r="E240" s="6"/>
      <c r="F240" s="6"/>
      <c r="G240" s="6"/>
      <c r="H240" s="6"/>
      <c r="I240" s="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</row>
    <row r="241" spans="1:82" ht="12.75">
      <c r="A241" s="5"/>
      <c r="B241" s="5"/>
      <c r="C241" s="5"/>
      <c r="D241" s="5"/>
      <c r="E241" s="6"/>
      <c r="F241" s="6"/>
      <c r="G241" s="6"/>
      <c r="H241" s="6"/>
      <c r="I241" s="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</row>
    <row r="242" spans="1:82" ht="12.75">
      <c r="A242" s="5"/>
      <c r="B242" s="5"/>
      <c r="C242" s="5"/>
      <c r="D242" s="5"/>
      <c r="E242" s="6"/>
      <c r="F242" s="6"/>
      <c r="G242" s="6"/>
      <c r="H242" s="6"/>
      <c r="I242" s="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</row>
    <row r="243" spans="1:82" ht="12.75">
      <c r="A243" s="5"/>
      <c r="B243" s="5"/>
      <c r="C243" s="5"/>
      <c r="D243" s="5"/>
      <c r="E243" s="6"/>
      <c r="F243" s="6"/>
      <c r="G243" s="6"/>
      <c r="H243" s="6"/>
      <c r="I243" s="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</row>
    <row r="244" spans="1:82" ht="12.75">
      <c r="A244" s="5"/>
      <c r="B244" s="5"/>
      <c r="C244" s="5"/>
      <c r="D244" s="5"/>
      <c r="E244" s="6"/>
      <c r="F244" s="6"/>
      <c r="G244" s="6"/>
      <c r="H244" s="6"/>
      <c r="I244" s="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</row>
    <row r="245" spans="1:82" ht="12.75">
      <c r="A245" s="5"/>
      <c r="B245" s="5"/>
      <c r="C245" s="5"/>
      <c r="D245" s="5"/>
      <c r="E245" s="6"/>
      <c r="F245" s="6"/>
      <c r="G245" s="6"/>
      <c r="H245" s="6"/>
      <c r="I245" s="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</row>
    <row r="246" spans="1:82" ht="12.75">
      <c r="A246" s="5"/>
      <c r="B246" s="5"/>
      <c r="C246" s="5"/>
      <c r="D246" s="5"/>
      <c r="E246" s="6"/>
      <c r="F246" s="6"/>
      <c r="G246" s="6"/>
      <c r="H246" s="6"/>
      <c r="I246" s="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</row>
    <row r="247" spans="1:82" ht="12.75">
      <c r="A247" s="5"/>
      <c r="B247" s="5"/>
      <c r="C247" s="5"/>
      <c r="D247" s="5"/>
      <c r="E247" s="6"/>
      <c r="F247" s="6"/>
      <c r="G247" s="6"/>
      <c r="H247" s="6"/>
      <c r="I247" s="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</row>
    <row r="248" spans="1:82" ht="12.75">
      <c r="A248" s="5"/>
      <c r="B248" s="5"/>
      <c r="C248" s="5"/>
      <c r="D248" s="5"/>
      <c r="E248" s="6"/>
      <c r="F248" s="6"/>
      <c r="G248" s="6"/>
      <c r="H248" s="6"/>
      <c r="I248" s="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</row>
    <row r="249" spans="1:82" ht="12.75">
      <c r="A249" s="5"/>
      <c r="B249" s="5"/>
      <c r="C249" s="5"/>
      <c r="D249" s="5"/>
      <c r="E249" s="6"/>
      <c r="F249" s="6"/>
      <c r="G249" s="6"/>
      <c r="H249" s="6"/>
      <c r="I249" s="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</row>
    <row r="250" spans="1:82" ht="12.75">
      <c r="A250" s="5"/>
      <c r="B250" s="5"/>
      <c r="C250" s="5"/>
      <c r="D250" s="5"/>
      <c r="E250" s="6"/>
      <c r="F250" s="6"/>
      <c r="G250" s="6"/>
      <c r="H250" s="6"/>
      <c r="I250" s="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</row>
    <row r="251" spans="1:82" ht="12.75">
      <c r="A251" s="5"/>
      <c r="B251" s="5"/>
      <c r="C251" s="5"/>
      <c r="D251" s="5"/>
      <c r="E251" s="6"/>
      <c r="F251" s="6"/>
      <c r="G251" s="6"/>
      <c r="H251" s="6"/>
      <c r="I251" s="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</row>
    <row r="252" spans="1:82" ht="12.75">
      <c r="A252" s="5"/>
      <c r="B252" s="5"/>
      <c r="C252" s="5"/>
      <c r="D252" s="5"/>
      <c r="E252" s="6"/>
      <c r="F252" s="6"/>
      <c r="G252" s="6"/>
      <c r="H252" s="6"/>
      <c r="I252" s="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</row>
    <row r="253" spans="1:82" ht="12.75">
      <c r="A253" s="5"/>
      <c r="B253" s="5"/>
      <c r="C253" s="5"/>
      <c r="D253" s="5"/>
      <c r="E253" s="6"/>
      <c r="F253" s="6"/>
      <c r="G253" s="6"/>
      <c r="H253" s="6"/>
      <c r="I253" s="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</row>
    <row r="254" spans="1:82" ht="12.75">
      <c r="A254" s="5"/>
      <c r="B254" s="5"/>
      <c r="C254" s="5"/>
      <c r="D254" s="5"/>
      <c r="E254" s="6"/>
      <c r="F254" s="6"/>
      <c r="G254" s="6"/>
      <c r="H254" s="6"/>
      <c r="I254" s="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</row>
    <row r="255" spans="1:82" ht="12.75">
      <c r="A255" s="5"/>
      <c r="B255" s="5"/>
      <c r="C255" s="5"/>
      <c r="D255" s="5"/>
      <c r="E255" s="6"/>
      <c r="F255" s="6"/>
      <c r="G255" s="6"/>
      <c r="H255" s="6"/>
      <c r="I255" s="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</row>
    <row r="256" spans="1:82" ht="12.75">
      <c r="A256" s="5"/>
      <c r="B256" s="5"/>
      <c r="C256" s="5"/>
      <c r="D256" s="5"/>
      <c r="E256" s="6"/>
      <c r="F256" s="6"/>
      <c r="G256" s="6"/>
      <c r="H256" s="6"/>
      <c r="I256" s="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</row>
    <row r="257" spans="1:82" ht="12.75">
      <c r="A257" s="5"/>
      <c r="B257" s="5"/>
      <c r="C257" s="5"/>
      <c r="D257" s="5"/>
      <c r="E257" s="6"/>
      <c r="F257" s="6"/>
      <c r="G257" s="6"/>
      <c r="H257" s="6"/>
      <c r="I257" s="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</row>
    <row r="258" spans="1:82" ht="12.75">
      <c r="A258" s="5"/>
      <c r="B258" s="5"/>
      <c r="C258" s="5"/>
      <c r="D258" s="5"/>
      <c r="E258" s="6"/>
      <c r="F258" s="6"/>
      <c r="G258" s="6"/>
      <c r="H258" s="6"/>
      <c r="I258" s="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</row>
    <row r="259" spans="1:82" ht="12.75">
      <c r="A259" s="5"/>
      <c r="B259" s="5"/>
      <c r="C259" s="5"/>
      <c r="D259" s="5"/>
      <c r="E259" s="6"/>
      <c r="F259" s="6"/>
      <c r="G259" s="6"/>
      <c r="H259" s="6"/>
      <c r="I259" s="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</row>
    <row r="260" spans="1:82" ht="12.75">
      <c r="A260" s="5"/>
      <c r="B260" s="5"/>
      <c r="C260" s="5"/>
      <c r="D260" s="5"/>
      <c r="E260" s="6"/>
      <c r="F260" s="6"/>
      <c r="G260" s="6"/>
      <c r="H260" s="6"/>
      <c r="I260" s="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</row>
    <row r="261" spans="1:82" ht="12.75">
      <c r="A261" s="5"/>
      <c r="B261" s="5"/>
      <c r="C261" s="5"/>
      <c r="D261" s="5"/>
      <c r="E261" s="6"/>
      <c r="F261" s="6"/>
      <c r="G261" s="6"/>
      <c r="H261" s="6"/>
      <c r="I261" s="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</row>
    <row r="262" spans="1:82" ht="12.75">
      <c r="A262" s="5"/>
      <c r="B262" s="5"/>
      <c r="C262" s="5"/>
      <c r="D262" s="5"/>
      <c r="E262" s="6"/>
      <c r="F262" s="6"/>
      <c r="G262" s="6"/>
      <c r="H262" s="6"/>
      <c r="I262" s="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</row>
    <row r="263" spans="1:82" ht="12.75">
      <c r="A263" s="5"/>
      <c r="B263" s="5"/>
      <c r="C263" s="5"/>
      <c r="D263" s="5"/>
      <c r="E263" s="6"/>
      <c r="F263" s="6"/>
      <c r="G263" s="6"/>
      <c r="H263" s="6"/>
      <c r="I263" s="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</row>
    <row r="264" spans="1:82" ht="12.75">
      <c r="A264" s="5"/>
      <c r="B264" s="5"/>
      <c r="C264" s="5"/>
      <c r="D264" s="5"/>
      <c r="E264" s="6"/>
      <c r="F264" s="6"/>
      <c r="G264" s="6"/>
      <c r="H264" s="6"/>
      <c r="I264" s="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</row>
    <row r="265" spans="1:82" ht="12.75">
      <c r="A265" s="5"/>
      <c r="B265" s="5"/>
      <c r="C265" s="5"/>
      <c r="D265" s="5"/>
      <c r="E265" s="6"/>
      <c r="F265" s="6"/>
      <c r="G265" s="6"/>
      <c r="H265" s="6"/>
      <c r="I265" s="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</row>
    <row r="266" spans="1:82" ht="12.75">
      <c r="A266" s="5"/>
      <c r="B266" s="5"/>
      <c r="C266" s="5"/>
      <c r="D266" s="5"/>
      <c r="E266" s="6"/>
      <c r="F266" s="6"/>
      <c r="G266" s="6"/>
      <c r="H266" s="6"/>
      <c r="I266" s="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</row>
    <row r="267" spans="1:82" ht="12.75">
      <c r="A267" s="5"/>
      <c r="B267" s="5"/>
      <c r="C267" s="5"/>
      <c r="D267" s="5"/>
      <c r="E267" s="6"/>
      <c r="F267" s="6"/>
      <c r="G267" s="6"/>
      <c r="H267" s="6"/>
      <c r="I267" s="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</row>
    <row r="268" spans="1:82" ht="12.75">
      <c r="A268" s="5"/>
      <c r="B268" s="5"/>
      <c r="C268" s="5"/>
      <c r="D268" s="5"/>
      <c r="E268" s="6"/>
      <c r="F268" s="6"/>
      <c r="G268" s="6"/>
      <c r="H268" s="6"/>
      <c r="I268" s="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</row>
    <row r="269" spans="1:82" ht="12.75">
      <c r="A269" s="5"/>
      <c r="B269" s="5"/>
      <c r="C269" s="5"/>
      <c r="D269" s="5"/>
      <c r="E269" s="6"/>
      <c r="F269" s="6"/>
      <c r="G269" s="6"/>
      <c r="H269" s="6"/>
      <c r="I269" s="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</row>
    <row r="270" spans="1:82" ht="12.75">
      <c r="A270" s="5"/>
      <c r="B270" s="5"/>
      <c r="C270" s="5"/>
      <c r="D270" s="5"/>
      <c r="E270" s="6"/>
      <c r="F270" s="6"/>
      <c r="G270" s="6"/>
      <c r="H270" s="6"/>
      <c r="I270" s="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</row>
    <row r="271" spans="1:82" ht="12.75">
      <c r="A271" s="5"/>
      <c r="B271" s="5"/>
      <c r="C271" s="5"/>
      <c r="D271" s="5"/>
      <c r="E271" s="6"/>
      <c r="F271" s="6"/>
      <c r="G271" s="6"/>
      <c r="H271" s="6"/>
      <c r="I271" s="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</row>
    <row r="272" spans="1:82" ht="12.75">
      <c r="A272" s="5"/>
      <c r="B272" s="5"/>
      <c r="C272" s="5"/>
      <c r="D272" s="5"/>
      <c r="E272" s="6"/>
      <c r="F272" s="6"/>
      <c r="G272" s="6"/>
      <c r="H272" s="6"/>
      <c r="I272" s="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</row>
    <row r="273" spans="1:82" ht="12.75">
      <c r="A273" s="5"/>
      <c r="B273" s="5"/>
      <c r="C273" s="5"/>
      <c r="D273" s="5"/>
      <c r="E273" s="6"/>
      <c r="F273" s="6"/>
      <c r="G273" s="6"/>
      <c r="H273" s="6"/>
      <c r="I273" s="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</row>
    <row r="274" spans="1:82" ht="12.75">
      <c r="A274" s="5"/>
      <c r="B274" s="5"/>
      <c r="C274" s="5"/>
      <c r="D274" s="5"/>
      <c r="E274" s="6"/>
      <c r="F274" s="6"/>
      <c r="G274" s="6"/>
      <c r="H274" s="6"/>
      <c r="I274" s="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</row>
    <row r="275" spans="1:82" ht="12.75">
      <c r="A275" s="5"/>
      <c r="B275" s="5"/>
      <c r="C275" s="5"/>
      <c r="D275" s="5"/>
      <c r="E275" s="6"/>
      <c r="F275" s="6"/>
      <c r="G275" s="6"/>
      <c r="H275" s="6"/>
      <c r="I275" s="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</row>
    <row r="276" spans="1:82" ht="12.75">
      <c r="A276" s="5"/>
      <c r="B276" s="5"/>
      <c r="C276" s="5"/>
      <c r="D276" s="5"/>
      <c r="E276" s="6"/>
      <c r="F276" s="6"/>
      <c r="G276" s="6"/>
      <c r="H276" s="6"/>
      <c r="I276" s="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</row>
    <row r="277" spans="1:82" ht="12.75">
      <c r="A277" s="5"/>
      <c r="B277" s="5"/>
      <c r="C277" s="5"/>
      <c r="D277" s="5"/>
      <c r="E277" s="6"/>
      <c r="F277" s="6"/>
      <c r="G277" s="6"/>
      <c r="H277" s="6"/>
      <c r="I277" s="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</row>
    <row r="278" spans="1:82" ht="12.75">
      <c r="A278" s="5"/>
      <c r="B278" s="5"/>
      <c r="C278" s="5"/>
      <c r="D278" s="5"/>
      <c r="E278" s="6"/>
      <c r="F278" s="6"/>
      <c r="G278" s="6"/>
      <c r="H278" s="6"/>
      <c r="I278" s="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</row>
    <row r="279" spans="1:82" ht="12.75">
      <c r="A279" s="5"/>
      <c r="B279" s="5"/>
      <c r="C279" s="5"/>
      <c r="D279" s="5"/>
      <c r="E279" s="6"/>
      <c r="F279" s="6"/>
      <c r="G279" s="6"/>
      <c r="H279" s="6"/>
      <c r="I279" s="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</row>
    <row r="280" spans="1:82" ht="12.75">
      <c r="A280" s="5"/>
      <c r="B280" s="5"/>
      <c r="C280" s="5"/>
      <c r="D280" s="5"/>
      <c r="E280" s="6"/>
      <c r="F280" s="6"/>
      <c r="G280" s="6"/>
      <c r="H280" s="6"/>
      <c r="I280" s="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</row>
    <row r="281" spans="1:82" ht="12.75">
      <c r="A281" s="5"/>
      <c r="B281" s="5"/>
      <c r="C281" s="5"/>
      <c r="D281" s="5"/>
      <c r="E281" s="6"/>
      <c r="F281" s="6"/>
      <c r="G281" s="6"/>
      <c r="H281" s="6"/>
      <c r="I281" s="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</row>
    <row r="282" spans="1:82" ht="12.75">
      <c r="A282" s="5"/>
      <c r="B282" s="5"/>
      <c r="C282" s="5"/>
      <c r="D282" s="5"/>
      <c r="E282" s="6"/>
      <c r="F282" s="6"/>
      <c r="G282" s="6"/>
      <c r="H282" s="6"/>
      <c r="I282" s="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</row>
    <row r="283" spans="1:82" ht="12.75">
      <c r="A283" s="5"/>
      <c r="B283" s="5"/>
      <c r="C283" s="5"/>
      <c r="D283" s="5"/>
      <c r="E283" s="6"/>
      <c r="F283" s="6"/>
      <c r="G283" s="6"/>
      <c r="H283" s="6"/>
      <c r="I283" s="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</row>
    <row r="284" spans="1:82" ht="12.75">
      <c r="A284" s="5"/>
      <c r="B284" s="5"/>
      <c r="C284" s="5"/>
      <c r="D284" s="5"/>
      <c r="E284" s="6"/>
      <c r="F284" s="6"/>
      <c r="G284" s="6"/>
      <c r="H284" s="6"/>
      <c r="I284" s="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</row>
    <row r="285" spans="1:82" ht="12.75">
      <c r="A285" s="5"/>
      <c r="B285" s="5"/>
      <c r="C285" s="5"/>
      <c r="D285" s="5"/>
      <c r="E285" s="6"/>
      <c r="F285" s="6"/>
      <c r="G285" s="6"/>
      <c r="H285" s="6"/>
      <c r="I285" s="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</row>
    <row r="286" spans="1:82" ht="12.75">
      <c r="A286" s="5"/>
      <c r="B286" s="5"/>
      <c r="C286" s="5"/>
      <c r="D286" s="5"/>
      <c r="E286" s="6"/>
      <c r="F286" s="6"/>
      <c r="G286" s="6"/>
      <c r="H286" s="6"/>
      <c r="I286" s="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</row>
    <row r="287" spans="1:82" ht="12.75">
      <c r="A287" s="5"/>
      <c r="B287" s="5"/>
      <c r="C287" s="5"/>
      <c r="D287" s="5"/>
      <c r="E287" s="6"/>
      <c r="F287" s="6"/>
      <c r="G287" s="6"/>
      <c r="H287" s="6"/>
      <c r="I287" s="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</row>
    <row r="288" spans="1:82" ht="12.75">
      <c r="A288" s="5"/>
      <c r="B288" s="5"/>
      <c r="C288" s="5"/>
      <c r="D288" s="5"/>
      <c r="E288" s="6"/>
      <c r="F288" s="6"/>
      <c r="G288" s="6"/>
      <c r="H288" s="6"/>
      <c r="I288" s="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</row>
    <row r="289" spans="1:82" ht="12.75">
      <c r="A289" s="5"/>
      <c r="B289" s="5"/>
      <c r="C289" s="5"/>
      <c r="D289" s="5"/>
      <c r="E289" s="6"/>
      <c r="F289" s="6"/>
      <c r="G289" s="6"/>
      <c r="H289" s="6"/>
      <c r="I289" s="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</row>
    <row r="290" spans="1:82" ht="12.75">
      <c r="A290" s="5"/>
      <c r="B290" s="5"/>
      <c r="C290" s="5"/>
      <c r="D290" s="5"/>
      <c r="E290" s="6"/>
      <c r="F290" s="6"/>
      <c r="G290" s="6"/>
      <c r="H290" s="6"/>
      <c r="I290" s="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</row>
    <row r="291" spans="1:82" ht="12.75">
      <c r="A291" s="5"/>
      <c r="B291" s="5"/>
      <c r="C291" s="5"/>
      <c r="D291" s="5"/>
      <c r="E291" s="6"/>
      <c r="F291" s="6"/>
      <c r="G291" s="6"/>
      <c r="H291" s="6"/>
      <c r="I291" s="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</row>
    <row r="292" spans="1:82" ht="12.75">
      <c r="A292" s="5"/>
      <c r="B292" s="5"/>
      <c r="C292" s="5"/>
      <c r="D292" s="5"/>
      <c r="E292" s="6"/>
      <c r="F292" s="6"/>
      <c r="G292" s="6"/>
      <c r="H292" s="6"/>
      <c r="I292" s="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</row>
    <row r="293" spans="1:82" ht="12.75">
      <c r="A293" s="5"/>
      <c r="B293" s="5"/>
      <c r="C293" s="5"/>
      <c r="D293" s="5"/>
      <c r="E293" s="6"/>
      <c r="F293" s="6"/>
      <c r="G293" s="6"/>
      <c r="H293" s="6"/>
      <c r="I293" s="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</row>
    <row r="294" spans="1:82" ht="12.75">
      <c r="A294" s="5"/>
      <c r="B294" s="5"/>
      <c r="C294" s="5"/>
      <c r="D294" s="5"/>
      <c r="E294" s="6"/>
      <c r="F294" s="6"/>
      <c r="G294" s="6"/>
      <c r="H294" s="6"/>
      <c r="I294" s="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</row>
    <row r="295" spans="1:82" ht="12.75">
      <c r="A295" s="5"/>
      <c r="B295" s="5"/>
      <c r="C295" s="5"/>
      <c r="D295" s="5"/>
      <c r="E295" s="6"/>
      <c r="F295" s="6"/>
      <c r="G295" s="6"/>
      <c r="H295" s="6"/>
      <c r="I295" s="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</row>
    <row r="296" spans="1:82" ht="12.75">
      <c r="A296" s="5"/>
      <c r="B296" s="5"/>
      <c r="C296" s="5"/>
      <c r="D296" s="5"/>
      <c r="E296" s="6"/>
      <c r="F296" s="6"/>
      <c r="G296" s="6"/>
      <c r="H296" s="6"/>
      <c r="I296" s="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</row>
    <row r="297" spans="1:82" ht="12.75">
      <c r="A297" s="5"/>
      <c r="B297" s="5"/>
      <c r="C297" s="5"/>
      <c r="D297" s="5"/>
      <c r="E297" s="6"/>
      <c r="F297" s="6"/>
      <c r="G297" s="6"/>
      <c r="H297" s="6"/>
      <c r="I297" s="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</row>
    <row r="298" spans="1:82" ht="12.75">
      <c r="A298" s="5"/>
      <c r="B298" s="5"/>
      <c r="C298" s="5"/>
      <c r="D298" s="5"/>
      <c r="E298" s="6"/>
      <c r="F298" s="6"/>
      <c r="G298" s="6"/>
      <c r="H298" s="6"/>
      <c r="I298" s="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</row>
    <row r="299" spans="1:82" ht="12.75">
      <c r="A299" s="5"/>
      <c r="B299" s="5"/>
      <c r="C299" s="5"/>
      <c r="D299" s="5"/>
      <c r="E299" s="6"/>
      <c r="F299" s="6"/>
      <c r="G299" s="6"/>
      <c r="H299" s="6"/>
      <c r="I299" s="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</row>
    <row r="300" spans="1:82" ht="12.75">
      <c r="A300" s="5"/>
      <c r="B300" s="5"/>
      <c r="C300" s="5"/>
      <c r="D300" s="5"/>
      <c r="E300" s="6"/>
      <c r="F300" s="6"/>
      <c r="G300" s="6"/>
      <c r="H300" s="6"/>
      <c r="I300" s="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</row>
    <row r="301" spans="1:82" ht="12.75">
      <c r="A301" s="5"/>
      <c r="B301" s="5"/>
      <c r="C301" s="5"/>
      <c r="D301" s="5"/>
      <c r="E301" s="6"/>
      <c r="F301" s="6"/>
      <c r="G301" s="6"/>
      <c r="H301" s="6"/>
      <c r="I301" s="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</row>
    <row r="302" spans="1:82" ht="12.75">
      <c r="A302" s="5"/>
      <c r="B302" s="5"/>
      <c r="C302" s="5"/>
      <c r="D302" s="5"/>
      <c r="E302" s="6"/>
      <c r="F302" s="6"/>
      <c r="G302" s="6"/>
      <c r="H302" s="6"/>
      <c r="I302" s="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</row>
    <row r="303" spans="1:82" ht="12.75">
      <c r="A303" s="5"/>
      <c r="B303" s="5"/>
      <c r="C303" s="5"/>
      <c r="D303" s="5"/>
      <c r="E303" s="6"/>
      <c r="F303" s="6"/>
      <c r="G303" s="6"/>
      <c r="H303" s="6"/>
      <c r="I303" s="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</row>
    <row r="304" spans="1:82" ht="12.75">
      <c r="A304" s="5"/>
      <c r="B304" s="5"/>
      <c r="C304" s="5"/>
      <c r="D304" s="5"/>
      <c r="E304" s="6"/>
      <c r="F304" s="6"/>
      <c r="G304" s="6"/>
      <c r="H304" s="6"/>
      <c r="I304" s="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</row>
    <row r="305" spans="1:82" ht="12.75">
      <c r="A305" s="5"/>
      <c r="B305" s="5"/>
      <c r="C305" s="5"/>
      <c r="D305" s="5"/>
      <c r="E305" s="6"/>
      <c r="F305" s="6"/>
      <c r="G305" s="6"/>
      <c r="H305" s="6"/>
      <c r="I305" s="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</row>
    <row r="306" spans="1:82" ht="12.75">
      <c r="A306" s="5"/>
      <c r="B306" s="5"/>
      <c r="C306" s="5"/>
      <c r="D306" s="5"/>
      <c r="E306" s="6"/>
      <c r="F306" s="6"/>
      <c r="G306" s="6"/>
      <c r="H306" s="6"/>
      <c r="I306" s="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</row>
    <row r="307" spans="1:82" ht="12.75">
      <c r="A307" s="5"/>
      <c r="B307" s="5"/>
      <c r="C307" s="5"/>
      <c r="D307" s="5"/>
      <c r="E307" s="6"/>
      <c r="F307" s="6"/>
      <c r="G307" s="6"/>
      <c r="H307" s="6"/>
      <c r="I307" s="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</row>
    <row r="308" spans="1:82" ht="12.75">
      <c r="A308" s="5"/>
      <c r="B308" s="5"/>
      <c r="C308" s="5"/>
      <c r="D308" s="5"/>
      <c r="E308" s="6"/>
      <c r="F308" s="6"/>
      <c r="G308" s="6"/>
      <c r="H308" s="6"/>
      <c r="I308" s="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</row>
    <row r="309" spans="1:82" ht="12.75">
      <c r="A309" s="5"/>
      <c r="B309" s="5"/>
      <c r="C309" s="5"/>
      <c r="D309" s="5"/>
      <c r="E309" s="6"/>
      <c r="F309" s="6"/>
      <c r="G309" s="6"/>
      <c r="H309" s="6"/>
      <c r="I309" s="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</row>
    <row r="310" spans="1:82" ht="12.75">
      <c r="A310" s="5"/>
      <c r="B310" s="5"/>
      <c r="C310" s="5"/>
      <c r="D310" s="5"/>
      <c r="E310" s="6"/>
      <c r="F310" s="6"/>
      <c r="G310" s="6"/>
      <c r="H310" s="6"/>
      <c r="I310" s="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</row>
    <row r="311" spans="1:82" ht="12.75">
      <c r="A311" s="5"/>
      <c r="B311" s="5"/>
      <c r="C311" s="5"/>
      <c r="D311" s="5"/>
      <c r="E311" s="6"/>
      <c r="F311" s="6"/>
      <c r="G311" s="6"/>
      <c r="H311" s="6"/>
      <c r="I311" s="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</row>
    <row r="312" spans="1:82" ht="12.75">
      <c r="A312" s="5"/>
      <c r="B312" s="5"/>
      <c r="C312" s="5"/>
      <c r="D312" s="5"/>
      <c r="E312" s="6"/>
      <c r="F312" s="6"/>
      <c r="G312" s="6"/>
      <c r="H312" s="6"/>
      <c r="I312" s="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</row>
    <row r="313" spans="1:82" ht="12.75">
      <c r="A313" s="5"/>
      <c r="B313" s="5"/>
      <c r="C313" s="5"/>
      <c r="D313" s="5"/>
      <c r="E313" s="6"/>
      <c r="F313" s="6"/>
      <c r="G313" s="6"/>
      <c r="H313" s="6"/>
      <c r="I313" s="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</row>
    <row r="314" spans="1:82" ht="12.75">
      <c r="A314" s="5"/>
      <c r="B314" s="5"/>
      <c r="C314" s="5"/>
      <c r="D314" s="5"/>
      <c r="E314" s="6"/>
      <c r="F314" s="6"/>
      <c r="G314" s="6"/>
      <c r="H314" s="6"/>
      <c r="I314" s="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</row>
    <row r="315" spans="1:82" ht="12.75">
      <c r="A315" s="5"/>
      <c r="B315" s="5"/>
      <c r="C315" s="5"/>
      <c r="D315" s="5"/>
      <c r="E315" s="6"/>
      <c r="F315" s="6"/>
      <c r="G315" s="6"/>
      <c r="H315" s="6"/>
      <c r="I315" s="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</row>
    <row r="316" spans="1:82" ht="12.75">
      <c r="A316" s="5"/>
      <c r="B316" s="5"/>
      <c r="C316" s="5"/>
      <c r="D316" s="5"/>
      <c r="E316" s="6"/>
      <c r="F316" s="6"/>
      <c r="G316" s="6"/>
      <c r="H316" s="6"/>
      <c r="I316" s="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</row>
    <row r="317" spans="1:82" ht="12.75">
      <c r="A317" s="5"/>
      <c r="B317" s="5"/>
      <c r="C317" s="5"/>
      <c r="D317" s="5"/>
      <c r="E317" s="6"/>
      <c r="F317" s="6"/>
      <c r="G317" s="6"/>
      <c r="H317" s="6"/>
      <c r="I317" s="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</row>
    <row r="318" spans="1:82" ht="12.75">
      <c r="A318" s="5"/>
      <c r="B318" s="5"/>
      <c r="C318" s="5"/>
      <c r="D318" s="5"/>
      <c r="E318" s="6"/>
      <c r="F318" s="6"/>
      <c r="G318" s="6"/>
      <c r="H318" s="6"/>
      <c r="I318" s="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</row>
    <row r="319" spans="1:82" ht="12.75">
      <c r="A319" s="5"/>
      <c r="B319" s="5"/>
      <c r="C319" s="5"/>
      <c r="D319" s="5"/>
      <c r="E319" s="6"/>
      <c r="F319" s="6"/>
      <c r="G319" s="6"/>
      <c r="H319" s="6"/>
      <c r="I319" s="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</row>
    <row r="320" spans="1:82" ht="12.75">
      <c r="A320" s="5"/>
      <c r="B320" s="5"/>
      <c r="C320" s="5"/>
      <c r="D320" s="5"/>
      <c r="E320" s="6"/>
      <c r="F320" s="6"/>
      <c r="G320" s="6"/>
      <c r="H320" s="6"/>
      <c r="I320" s="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</row>
    <row r="321" spans="1:82" ht="12.75">
      <c r="A321" s="5"/>
      <c r="B321" s="5"/>
      <c r="C321" s="5"/>
      <c r="D321" s="5"/>
      <c r="E321" s="6"/>
      <c r="F321" s="6"/>
      <c r="G321" s="6"/>
      <c r="H321" s="6"/>
      <c r="I321" s="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</row>
    <row r="322" spans="1:82" ht="12.75">
      <c r="A322" s="5"/>
      <c r="B322" s="5"/>
      <c r="C322" s="5"/>
      <c r="D322" s="5"/>
      <c r="E322" s="6"/>
      <c r="F322" s="6"/>
      <c r="G322" s="6"/>
      <c r="H322" s="6"/>
      <c r="I322" s="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</row>
    <row r="323" spans="1:82" ht="12.75">
      <c r="A323" s="5"/>
      <c r="B323" s="5"/>
      <c r="C323" s="5"/>
      <c r="D323" s="5"/>
      <c r="E323" s="6"/>
      <c r="F323" s="6"/>
      <c r="G323" s="6"/>
      <c r="H323" s="6"/>
      <c r="I323" s="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</row>
    <row r="324" spans="1:82" ht="12.75">
      <c r="A324" s="5"/>
      <c r="B324" s="5"/>
      <c r="C324" s="5"/>
      <c r="D324" s="5"/>
      <c r="E324" s="6"/>
      <c r="F324" s="6"/>
      <c r="G324" s="6"/>
      <c r="H324" s="6"/>
      <c r="I324" s="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</row>
    <row r="325" spans="1:82" ht="12.75">
      <c r="A325" s="5"/>
      <c r="B325" s="5"/>
      <c r="C325" s="5"/>
      <c r="D325" s="5"/>
      <c r="E325" s="6"/>
      <c r="F325" s="6"/>
      <c r="G325" s="6"/>
      <c r="H325" s="6"/>
      <c r="I325" s="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</row>
    <row r="326" spans="1:82" ht="12.75">
      <c r="A326" s="5"/>
      <c r="B326" s="5"/>
      <c r="C326" s="5"/>
      <c r="D326" s="5"/>
      <c r="E326" s="6"/>
      <c r="F326" s="6"/>
      <c r="G326" s="6"/>
      <c r="H326" s="6"/>
      <c r="I326" s="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</row>
    <row r="327" spans="1:82" ht="12.75">
      <c r="A327" s="5"/>
      <c r="B327" s="5"/>
      <c r="C327" s="5"/>
      <c r="D327" s="5"/>
      <c r="E327" s="6"/>
      <c r="F327" s="6"/>
      <c r="G327" s="6"/>
      <c r="H327" s="6"/>
      <c r="I327" s="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</row>
    <row r="328" spans="1:82" ht="12.75">
      <c r="A328" s="5"/>
      <c r="B328" s="5"/>
      <c r="C328" s="5"/>
      <c r="D328" s="5"/>
      <c r="E328" s="6"/>
      <c r="F328" s="6"/>
      <c r="G328" s="6"/>
      <c r="H328" s="6"/>
      <c r="I328" s="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</row>
    <row r="329" spans="1:82" ht="12.75">
      <c r="A329" s="5"/>
      <c r="B329" s="5"/>
      <c r="C329" s="5"/>
      <c r="D329" s="5"/>
      <c r="E329" s="6"/>
      <c r="F329" s="6"/>
      <c r="G329" s="6"/>
      <c r="H329" s="6"/>
      <c r="I329" s="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</row>
    <row r="330" spans="1:82" ht="12.75">
      <c r="A330" s="5"/>
      <c r="B330" s="5"/>
      <c r="C330" s="5"/>
      <c r="D330" s="5"/>
      <c r="E330" s="6"/>
      <c r="F330" s="6"/>
      <c r="G330" s="6"/>
      <c r="H330" s="6"/>
      <c r="I330" s="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</row>
    <row r="331" spans="1:82" ht="12.75">
      <c r="A331" s="5"/>
      <c r="B331" s="5"/>
      <c r="C331" s="5"/>
      <c r="D331" s="5"/>
      <c r="E331" s="6"/>
      <c r="F331" s="6"/>
      <c r="G331" s="6"/>
      <c r="H331" s="6"/>
      <c r="I331" s="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</row>
    <row r="332" spans="1:82" ht="12.75">
      <c r="A332" s="5"/>
      <c r="B332" s="5"/>
      <c r="C332" s="5"/>
      <c r="D332" s="5"/>
      <c r="E332" s="6"/>
      <c r="F332" s="6"/>
      <c r="G332" s="6"/>
      <c r="H332" s="6"/>
      <c r="I332" s="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</row>
    <row r="333" spans="1:82" ht="12.75">
      <c r="A333" s="5"/>
      <c r="B333" s="5"/>
      <c r="C333" s="5"/>
      <c r="D333" s="5"/>
      <c r="E333" s="6"/>
      <c r="F333" s="6"/>
      <c r="G333" s="6"/>
      <c r="H333" s="6"/>
      <c r="I333" s="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</row>
    <row r="334" spans="1:82" ht="12.75">
      <c r="A334" s="5"/>
      <c r="B334" s="5"/>
      <c r="C334" s="5"/>
      <c r="D334" s="5"/>
      <c r="E334" s="6"/>
      <c r="F334" s="6"/>
      <c r="G334" s="6"/>
      <c r="H334" s="6"/>
      <c r="I334" s="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</row>
    <row r="335" spans="1:82" ht="12.75">
      <c r="A335" s="5"/>
      <c r="B335" s="5"/>
      <c r="C335" s="5"/>
      <c r="D335" s="5"/>
      <c r="E335" s="6"/>
      <c r="F335" s="6"/>
      <c r="G335" s="6"/>
      <c r="H335" s="6"/>
      <c r="I335" s="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</row>
    <row r="336" spans="1:82" ht="12.75">
      <c r="A336" s="5"/>
      <c r="B336" s="5"/>
      <c r="C336" s="5"/>
      <c r="D336" s="5"/>
      <c r="E336" s="6"/>
      <c r="F336" s="6"/>
      <c r="G336" s="6"/>
      <c r="H336" s="6"/>
      <c r="I336" s="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</row>
    <row r="337" spans="1:82" ht="12.75">
      <c r="A337" s="5"/>
      <c r="B337" s="5"/>
      <c r="C337" s="5"/>
      <c r="D337" s="5"/>
      <c r="E337" s="6"/>
      <c r="F337" s="6"/>
      <c r="G337" s="6"/>
      <c r="H337" s="6"/>
      <c r="I337" s="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</row>
    <row r="338" spans="1:82" ht="12.75">
      <c r="A338" s="5"/>
      <c r="B338" s="5"/>
      <c r="C338" s="5"/>
      <c r="D338" s="5"/>
      <c r="E338" s="6"/>
      <c r="F338" s="6"/>
      <c r="G338" s="6"/>
      <c r="H338" s="6"/>
      <c r="I338" s="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</row>
    <row r="339" spans="1:82" ht="12.75">
      <c r="A339" s="5"/>
      <c r="B339" s="5"/>
      <c r="C339" s="5"/>
      <c r="D339" s="5"/>
      <c r="E339" s="6"/>
      <c r="F339" s="6"/>
      <c r="G339" s="6"/>
      <c r="H339" s="6"/>
      <c r="I339" s="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</row>
    <row r="340" spans="1:82" ht="12.75">
      <c r="A340" s="5"/>
      <c r="B340" s="5"/>
      <c r="C340" s="5"/>
      <c r="D340" s="5"/>
      <c r="E340" s="6"/>
      <c r="F340" s="6"/>
      <c r="G340" s="6"/>
      <c r="H340" s="6"/>
      <c r="I340" s="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</row>
    <row r="341" spans="1:82" ht="12.75">
      <c r="A341" s="5"/>
      <c r="B341" s="5"/>
      <c r="C341" s="5"/>
      <c r="D341" s="5"/>
      <c r="E341" s="6"/>
      <c r="F341" s="6"/>
      <c r="G341" s="6"/>
      <c r="H341" s="6"/>
      <c r="I341" s="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</row>
    <row r="342" spans="1:82" ht="12.75">
      <c r="A342" s="5"/>
      <c r="B342" s="5"/>
      <c r="C342" s="5"/>
      <c r="D342" s="5"/>
      <c r="E342" s="6"/>
      <c r="F342" s="6"/>
      <c r="G342" s="6"/>
      <c r="H342" s="6"/>
      <c r="I342" s="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</row>
    <row r="343" spans="1:82" ht="12.75">
      <c r="A343" s="5"/>
      <c r="B343" s="5"/>
      <c r="C343" s="5"/>
      <c r="D343" s="5"/>
      <c r="E343" s="6"/>
      <c r="F343" s="6"/>
      <c r="G343" s="6"/>
      <c r="H343" s="6"/>
      <c r="I343" s="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</row>
    <row r="344" spans="1:82" ht="12.75">
      <c r="A344" s="5"/>
      <c r="B344" s="5"/>
      <c r="C344" s="5"/>
      <c r="D344" s="5"/>
      <c r="E344" s="6"/>
      <c r="F344" s="6"/>
      <c r="G344" s="6"/>
      <c r="H344" s="6"/>
      <c r="I344" s="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</row>
    <row r="345" spans="1:82" ht="12.75">
      <c r="A345" s="5"/>
      <c r="B345" s="5"/>
      <c r="C345" s="5"/>
      <c r="D345" s="5"/>
      <c r="E345" s="6"/>
      <c r="F345" s="6"/>
      <c r="G345" s="6"/>
      <c r="H345" s="6"/>
      <c r="I345" s="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</row>
    <row r="346" spans="1:82" ht="12.75">
      <c r="A346" s="5"/>
      <c r="B346" s="5"/>
      <c r="C346" s="5"/>
      <c r="D346" s="5"/>
      <c r="E346" s="6"/>
      <c r="F346" s="6"/>
      <c r="G346" s="6"/>
      <c r="H346" s="6"/>
      <c r="I346" s="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</row>
    <row r="347" spans="1:82" ht="12.75">
      <c r="A347" s="5"/>
      <c r="B347" s="5"/>
      <c r="C347" s="5"/>
      <c r="D347" s="5"/>
      <c r="E347" s="6"/>
      <c r="F347" s="6"/>
      <c r="G347" s="6"/>
      <c r="H347" s="6"/>
      <c r="I347" s="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</row>
    <row r="348" spans="1:82" ht="12.75">
      <c r="A348" s="5"/>
      <c r="B348" s="5"/>
      <c r="C348" s="5"/>
      <c r="D348" s="5"/>
      <c r="E348" s="6"/>
      <c r="F348" s="6"/>
      <c r="G348" s="6"/>
      <c r="H348" s="6"/>
      <c r="I348" s="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</row>
    <row r="349" spans="1:82" ht="12.75">
      <c r="A349" s="5"/>
      <c r="B349" s="5"/>
      <c r="C349" s="5"/>
      <c r="D349" s="5"/>
      <c r="E349" s="6"/>
      <c r="F349" s="6"/>
      <c r="G349" s="6"/>
      <c r="H349" s="6"/>
      <c r="I349" s="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</row>
    <row r="350" spans="1:82" ht="12.75">
      <c r="A350" s="5"/>
      <c r="B350" s="5"/>
      <c r="C350" s="5"/>
      <c r="D350" s="5"/>
      <c r="E350" s="6"/>
      <c r="F350" s="6"/>
      <c r="G350" s="6"/>
      <c r="H350" s="6"/>
      <c r="I350" s="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</row>
    <row r="351" spans="1:82" ht="12.75">
      <c r="A351" s="5"/>
      <c r="B351" s="5"/>
      <c r="C351" s="5"/>
      <c r="D351" s="5"/>
      <c r="E351" s="6"/>
      <c r="F351" s="6"/>
      <c r="G351" s="6"/>
      <c r="H351" s="6"/>
      <c r="I351" s="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</row>
    <row r="352" spans="1:82" ht="12.75">
      <c r="A352" s="5"/>
      <c r="B352" s="5"/>
      <c r="C352" s="5"/>
      <c r="D352" s="5"/>
      <c r="E352" s="6"/>
      <c r="F352" s="6"/>
      <c r="G352" s="6"/>
      <c r="H352" s="6"/>
      <c r="I352" s="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</row>
    <row r="353" spans="1:82" ht="12.75">
      <c r="A353" s="5"/>
      <c r="B353" s="5"/>
      <c r="C353" s="5"/>
      <c r="D353" s="5"/>
      <c r="E353" s="6"/>
      <c r="F353" s="6"/>
      <c r="G353" s="6"/>
      <c r="H353" s="6"/>
      <c r="I353" s="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</row>
    <row r="354" spans="1:82" ht="12.75">
      <c r="A354" s="5"/>
      <c r="B354" s="5"/>
      <c r="C354" s="5"/>
      <c r="D354" s="5"/>
      <c r="E354" s="6"/>
      <c r="F354" s="6"/>
      <c r="G354" s="6"/>
      <c r="H354" s="6"/>
      <c r="I354" s="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</row>
    <row r="355" spans="1:82" ht="12.75">
      <c r="A355" s="5"/>
      <c r="B355" s="5"/>
      <c r="C355" s="5"/>
      <c r="D355" s="5"/>
      <c r="E355" s="6"/>
      <c r="F355" s="6"/>
      <c r="G355" s="6"/>
      <c r="H355" s="6"/>
      <c r="I355" s="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</row>
    <row r="356" spans="1:82" ht="12.75">
      <c r="A356" s="5"/>
      <c r="B356" s="5"/>
      <c r="C356" s="5"/>
      <c r="D356" s="5"/>
      <c r="E356" s="6"/>
      <c r="F356" s="6"/>
      <c r="G356" s="6"/>
      <c r="H356" s="6"/>
      <c r="I356" s="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</row>
    <row r="357" spans="1:82" ht="12.75">
      <c r="A357" s="5"/>
      <c r="B357" s="5"/>
      <c r="C357" s="5"/>
      <c r="D357" s="5"/>
      <c r="E357" s="6"/>
      <c r="F357" s="6"/>
      <c r="G357" s="6"/>
      <c r="H357" s="6"/>
      <c r="I357" s="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</row>
    <row r="358" spans="1:82" ht="12.75">
      <c r="A358" s="5"/>
      <c r="B358" s="5"/>
      <c r="C358" s="5"/>
      <c r="D358" s="5"/>
      <c r="E358" s="6"/>
      <c r="F358" s="6"/>
      <c r="G358" s="6"/>
      <c r="H358" s="6"/>
      <c r="I358" s="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</row>
    <row r="359" spans="1:82" ht="12.75">
      <c r="A359" s="5"/>
      <c r="B359" s="5"/>
      <c r="C359" s="5"/>
      <c r="D359" s="5"/>
      <c r="E359" s="6"/>
      <c r="F359" s="6"/>
      <c r="G359" s="6"/>
      <c r="H359" s="6"/>
      <c r="I359" s="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</row>
    <row r="360" spans="1:82" ht="12.75">
      <c r="A360" s="5"/>
      <c r="B360" s="5"/>
      <c r="C360" s="5"/>
      <c r="D360" s="5"/>
      <c r="E360" s="6"/>
      <c r="F360" s="6"/>
      <c r="G360" s="6"/>
      <c r="H360" s="6"/>
      <c r="I360" s="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</row>
    <row r="361" spans="1:82" ht="12.75">
      <c r="A361" s="5"/>
      <c r="B361" s="5"/>
      <c r="C361" s="5"/>
      <c r="D361" s="5"/>
      <c r="E361" s="6"/>
      <c r="F361" s="6"/>
      <c r="G361" s="6"/>
      <c r="H361" s="6"/>
      <c r="I361" s="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</row>
    <row r="362" spans="1:82" ht="12.75">
      <c r="A362" s="5"/>
      <c r="B362" s="5"/>
      <c r="C362" s="5"/>
      <c r="D362" s="5"/>
      <c r="E362" s="6"/>
      <c r="F362" s="6"/>
      <c r="G362" s="6"/>
      <c r="H362" s="6"/>
      <c r="I362" s="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</row>
    <row r="363" spans="1:82" ht="12.75">
      <c r="A363" s="5"/>
      <c r="B363" s="5"/>
      <c r="C363" s="5"/>
      <c r="D363" s="5"/>
      <c r="E363" s="6"/>
      <c r="F363" s="6"/>
      <c r="G363" s="6"/>
      <c r="H363" s="6"/>
      <c r="I363" s="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</row>
    <row r="364" spans="1:82" ht="12.75">
      <c r="A364" s="5"/>
      <c r="B364" s="5"/>
      <c r="C364" s="5"/>
      <c r="D364" s="5"/>
      <c r="E364" s="6"/>
      <c r="F364" s="6"/>
      <c r="G364" s="6"/>
      <c r="H364" s="6"/>
      <c r="I364" s="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</row>
    <row r="365" spans="1:82" ht="12.75">
      <c r="A365" s="5"/>
      <c r="B365" s="5"/>
      <c r="C365" s="5"/>
      <c r="D365" s="5"/>
      <c r="E365" s="6"/>
      <c r="F365" s="6"/>
      <c r="G365" s="6"/>
      <c r="H365" s="6"/>
      <c r="I365" s="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</row>
    <row r="366" spans="1:82" ht="12.75">
      <c r="A366" s="5"/>
      <c r="B366" s="5"/>
      <c r="C366" s="5"/>
      <c r="D366" s="5"/>
      <c r="E366" s="6"/>
      <c r="F366" s="6"/>
      <c r="G366" s="6"/>
      <c r="H366" s="6"/>
      <c r="I366" s="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</row>
    <row r="367" spans="1:82" ht="12.75">
      <c r="A367" s="5"/>
      <c r="B367" s="5"/>
      <c r="C367" s="5"/>
      <c r="D367" s="5"/>
      <c r="E367" s="6"/>
      <c r="F367" s="6"/>
      <c r="G367" s="6"/>
      <c r="H367" s="6"/>
      <c r="I367" s="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</row>
    <row r="368" spans="1:82" ht="12.75">
      <c r="A368" s="5"/>
      <c r="B368" s="5"/>
      <c r="C368" s="5"/>
      <c r="D368" s="5"/>
      <c r="E368" s="6"/>
      <c r="F368" s="6"/>
      <c r="G368" s="6"/>
      <c r="H368" s="6"/>
      <c r="I368" s="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</row>
    <row r="369" spans="1:82" ht="12.75">
      <c r="A369" s="5"/>
      <c r="B369" s="5"/>
      <c r="C369" s="5"/>
      <c r="D369" s="5"/>
      <c r="E369" s="6"/>
      <c r="F369" s="6"/>
      <c r="G369" s="6"/>
      <c r="H369" s="6"/>
      <c r="I369" s="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</row>
    <row r="370" spans="1:82" ht="12.75">
      <c r="A370" s="5"/>
      <c r="B370" s="5"/>
      <c r="C370" s="5"/>
      <c r="D370" s="5"/>
      <c r="E370" s="6"/>
      <c r="F370" s="6"/>
      <c r="G370" s="6"/>
      <c r="H370" s="6"/>
      <c r="I370" s="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</row>
    <row r="371" spans="1:82" ht="12.75">
      <c r="A371" s="5"/>
      <c r="B371" s="5"/>
      <c r="C371" s="5"/>
      <c r="D371" s="5"/>
      <c r="E371" s="6"/>
      <c r="F371" s="6"/>
      <c r="G371" s="6"/>
      <c r="H371" s="6"/>
      <c r="I371" s="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</row>
    <row r="372" spans="1:82" ht="12.75">
      <c r="A372" s="5"/>
      <c r="B372" s="5"/>
      <c r="C372" s="5"/>
      <c r="D372" s="5"/>
      <c r="E372" s="6"/>
      <c r="F372" s="6"/>
      <c r="G372" s="6"/>
      <c r="H372" s="6"/>
      <c r="I372" s="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</row>
    <row r="373" spans="1:82" ht="12.75">
      <c r="A373" s="5"/>
      <c r="B373" s="5"/>
      <c r="C373" s="5"/>
      <c r="D373" s="5"/>
      <c r="E373" s="6"/>
      <c r="F373" s="6"/>
      <c r="G373" s="6"/>
      <c r="H373" s="6"/>
      <c r="I373" s="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</row>
    <row r="374" spans="1:82" ht="12.75">
      <c r="A374" s="5"/>
      <c r="B374" s="5"/>
      <c r="C374" s="5"/>
      <c r="D374" s="5"/>
      <c r="E374" s="6"/>
      <c r="F374" s="6"/>
      <c r="G374" s="6"/>
      <c r="H374" s="6"/>
      <c r="I374" s="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</row>
    <row r="375" spans="1:82" ht="12.75">
      <c r="A375" s="5"/>
      <c r="B375" s="5"/>
      <c r="C375" s="5"/>
      <c r="D375" s="5"/>
      <c r="E375" s="6"/>
      <c r="F375" s="6"/>
      <c r="G375" s="6"/>
      <c r="H375" s="6"/>
      <c r="I375" s="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</row>
    <row r="376" spans="1:82" ht="12.75">
      <c r="A376" s="5"/>
      <c r="B376" s="5"/>
      <c r="C376" s="5"/>
      <c r="D376" s="5"/>
      <c r="E376" s="6"/>
      <c r="F376" s="6"/>
      <c r="G376" s="6"/>
      <c r="H376" s="6"/>
      <c r="I376" s="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</row>
    <row r="377" spans="1:82" ht="12.75">
      <c r="A377" s="5"/>
      <c r="B377" s="5"/>
      <c r="C377" s="5"/>
      <c r="D377" s="5"/>
      <c r="E377" s="6"/>
      <c r="F377" s="6"/>
      <c r="G377" s="6"/>
      <c r="H377" s="6"/>
      <c r="I377" s="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</row>
    <row r="378" spans="1:82" ht="12.75">
      <c r="A378" s="5"/>
      <c r="B378" s="5"/>
      <c r="C378" s="5"/>
      <c r="D378" s="5"/>
      <c r="E378" s="6"/>
      <c r="F378" s="6"/>
      <c r="G378" s="6"/>
      <c r="H378" s="6"/>
      <c r="I378" s="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</row>
    <row r="379" spans="1:82" ht="12.75">
      <c r="A379" s="5"/>
      <c r="B379" s="5"/>
      <c r="C379" s="5"/>
      <c r="D379" s="5"/>
      <c r="E379" s="6"/>
      <c r="F379" s="6"/>
      <c r="G379" s="6"/>
      <c r="H379" s="6"/>
      <c r="I379" s="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</row>
    <row r="380" spans="1:82" ht="12.75">
      <c r="A380" s="5"/>
      <c r="B380" s="5"/>
      <c r="C380" s="5"/>
      <c r="D380" s="5"/>
      <c r="E380" s="6"/>
      <c r="F380" s="6"/>
      <c r="G380" s="6"/>
      <c r="H380" s="6"/>
      <c r="I380" s="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</row>
    <row r="381" spans="1:82" ht="12.75">
      <c r="A381" s="5"/>
      <c r="B381" s="5"/>
      <c r="C381" s="5"/>
      <c r="D381" s="5"/>
      <c r="E381" s="6"/>
      <c r="F381" s="6"/>
      <c r="G381" s="6"/>
      <c r="H381" s="6"/>
      <c r="I381" s="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</row>
    <row r="382" spans="1:82" ht="12.75">
      <c r="A382" s="5"/>
      <c r="B382" s="5"/>
      <c r="C382" s="5"/>
      <c r="D382" s="5"/>
      <c r="E382" s="6"/>
      <c r="F382" s="6"/>
      <c r="G382" s="6"/>
      <c r="H382" s="6"/>
      <c r="I382" s="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</row>
    <row r="383" spans="1:82" ht="12.75">
      <c r="A383" s="5"/>
      <c r="B383" s="5"/>
      <c r="C383" s="5"/>
      <c r="D383" s="5"/>
      <c r="E383" s="6"/>
      <c r="F383" s="6"/>
      <c r="G383" s="6"/>
      <c r="H383" s="6"/>
      <c r="I383" s="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</row>
    <row r="384" spans="1:82" ht="12.75">
      <c r="A384" s="5"/>
      <c r="B384" s="5"/>
      <c r="C384" s="5"/>
      <c r="D384" s="5"/>
      <c r="E384" s="6"/>
      <c r="F384" s="6"/>
      <c r="G384" s="6"/>
      <c r="H384" s="6"/>
      <c r="I384" s="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</row>
    <row r="385" spans="1:82" ht="12.75">
      <c r="A385" s="5"/>
      <c r="B385" s="5"/>
      <c r="C385" s="5"/>
      <c r="D385" s="5"/>
      <c r="E385" s="6"/>
      <c r="F385" s="6"/>
      <c r="G385" s="6"/>
      <c r="H385" s="6"/>
      <c r="I385" s="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</row>
    <row r="386" spans="1:82" ht="12.75">
      <c r="A386" s="5"/>
      <c r="B386" s="5"/>
      <c r="C386" s="5"/>
      <c r="D386" s="5"/>
      <c r="E386" s="6"/>
      <c r="F386" s="6"/>
      <c r="G386" s="6"/>
      <c r="H386" s="6"/>
      <c r="I386" s="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</row>
    <row r="387" spans="1:82" ht="12.75">
      <c r="A387" s="5"/>
      <c r="B387" s="5"/>
      <c r="C387" s="5"/>
      <c r="D387" s="5"/>
      <c r="E387" s="6"/>
      <c r="F387" s="6"/>
      <c r="G387" s="6"/>
      <c r="H387" s="6"/>
      <c r="I387" s="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</row>
    <row r="388" spans="1:82" ht="12.75">
      <c r="A388" s="5"/>
      <c r="B388" s="5"/>
      <c r="C388" s="5"/>
      <c r="D388" s="5"/>
      <c r="E388" s="6"/>
      <c r="F388" s="6"/>
      <c r="G388" s="6"/>
      <c r="H388" s="6"/>
      <c r="I388" s="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</row>
    <row r="389" spans="1:82" ht="12.75">
      <c r="A389" s="5"/>
      <c r="B389" s="5"/>
      <c r="C389" s="5"/>
      <c r="D389" s="5"/>
      <c r="E389" s="6"/>
      <c r="F389" s="6"/>
      <c r="G389" s="6"/>
      <c r="H389" s="6"/>
      <c r="I389" s="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</row>
    <row r="390" spans="1:82" ht="12.75">
      <c r="A390" s="5"/>
      <c r="B390" s="5"/>
      <c r="C390" s="5"/>
      <c r="D390" s="5"/>
      <c r="E390" s="6"/>
      <c r="F390" s="6"/>
      <c r="G390" s="6"/>
      <c r="H390" s="6"/>
      <c r="I390" s="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</row>
    <row r="391" spans="1:82" ht="12.75">
      <c r="A391" s="5"/>
      <c r="B391" s="5"/>
      <c r="C391" s="5"/>
      <c r="D391" s="5"/>
      <c r="E391" s="6"/>
      <c r="F391" s="6"/>
      <c r="G391" s="6"/>
      <c r="H391" s="6"/>
      <c r="I391" s="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</row>
    <row r="392" spans="1:82" ht="12.75">
      <c r="A392" s="5"/>
      <c r="B392" s="5"/>
      <c r="C392" s="5"/>
      <c r="D392" s="5"/>
      <c r="E392" s="6"/>
      <c r="F392" s="6"/>
      <c r="G392" s="6"/>
      <c r="H392" s="6"/>
      <c r="I392" s="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</row>
    <row r="393" spans="1:82" ht="12.75">
      <c r="A393" s="5"/>
      <c r="B393" s="5"/>
      <c r="C393" s="5"/>
      <c r="D393" s="5"/>
      <c r="E393" s="6"/>
      <c r="F393" s="6"/>
      <c r="G393" s="6"/>
      <c r="H393" s="6"/>
      <c r="I393" s="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</row>
    <row r="394" spans="1:82" ht="12.75">
      <c r="A394" s="5"/>
      <c r="B394" s="5"/>
      <c r="C394" s="5"/>
      <c r="D394" s="5"/>
      <c r="E394" s="6"/>
      <c r="F394" s="6"/>
      <c r="G394" s="6"/>
      <c r="H394" s="6"/>
      <c r="I394" s="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</row>
    <row r="395" spans="1:82" ht="12.75">
      <c r="A395" s="5"/>
      <c r="B395" s="5"/>
      <c r="C395" s="5"/>
      <c r="D395" s="5"/>
      <c r="E395" s="6"/>
      <c r="F395" s="6"/>
      <c r="G395" s="6"/>
      <c r="H395" s="6"/>
      <c r="I395" s="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</row>
    <row r="396" spans="1:82" ht="12.75">
      <c r="A396" s="5"/>
      <c r="B396" s="5"/>
      <c r="C396" s="5"/>
      <c r="D396" s="5"/>
      <c r="E396" s="6"/>
      <c r="F396" s="6"/>
      <c r="G396" s="6"/>
      <c r="H396" s="6"/>
      <c r="I396" s="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</row>
    <row r="397" spans="1:82" ht="12.75">
      <c r="A397" s="5"/>
      <c r="B397" s="5"/>
      <c r="C397" s="5"/>
      <c r="D397" s="5"/>
      <c r="E397" s="6"/>
      <c r="F397" s="6"/>
      <c r="G397" s="6"/>
      <c r="H397" s="6"/>
      <c r="I397" s="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</row>
    <row r="398" spans="1:82" ht="12.75">
      <c r="A398" s="5"/>
      <c r="B398" s="5"/>
      <c r="C398" s="5"/>
      <c r="D398" s="5"/>
      <c r="E398" s="6"/>
      <c r="F398" s="6"/>
      <c r="G398" s="6"/>
      <c r="H398" s="6"/>
      <c r="I398" s="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</row>
    <row r="399" spans="1:82" ht="12.75">
      <c r="A399" s="5"/>
      <c r="B399" s="5"/>
      <c r="C399" s="5"/>
      <c r="D399" s="5"/>
      <c r="E399" s="6"/>
      <c r="F399" s="6"/>
      <c r="G399" s="6"/>
      <c r="H399" s="6"/>
      <c r="I399" s="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</row>
    <row r="400" spans="1:82" ht="12.75">
      <c r="A400" s="5"/>
      <c r="B400" s="5"/>
      <c r="C400" s="5"/>
      <c r="D400" s="5"/>
      <c r="E400" s="6"/>
      <c r="F400" s="6"/>
      <c r="G400" s="6"/>
      <c r="H400" s="6"/>
      <c r="I400" s="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</row>
    <row r="401" spans="1:82" ht="12.75">
      <c r="A401" s="5"/>
      <c r="B401" s="5"/>
      <c r="C401" s="5"/>
      <c r="D401" s="5"/>
      <c r="E401" s="6"/>
      <c r="F401" s="6"/>
      <c r="G401" s="6"/>
      <c r="H401" s="6"/>
      <c r="I401" s="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</row>
    <row r="402" spans="1:82" ht="12.75">
      <c r="A402" s="5"/>
      <c r="B402" s="5"/>
      <c r="C402" s="5"/>
      <c r="D402" s="5"/>
      <c r="E402" s="6"/>
      <c r="F402" s="6"/>
      <c r="G402" s="6"/>
      <c r="H402" s="6"/>
      <c r="I402" s="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</row>
    <row r="403" spans="1:82" ht="12.75">
      <c r="A403" s="5"/>
      <c r="B403" s="5"/>
      <c r="C403" s="5"/>
      <c r="D403" s="5"/>
      <c r="E403" s="6"/>
      <c r="F403" s="6"/>
      <c r="G403" s="6"/>
      <c r="H403" s="6"/>
      <c r="I403" s="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</row>
    <row r="404" spans="1:82" ht="12.75">
      <c r="A404" s="5"/>
      <c r="B404" s="5"/>
      <c r="C404" s="5"/>
      <c r="D404" s="5"/>
      <c r="E404" s="6"/>
      <c r="F404" s="6"/>
      <c r="G404" s="6"/>
      <c r="H404" s="6"/>
      <c r="I404" s="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</row>
    <row r="405" spans="1:82" ht="12.75">
      <c r="A405" s="5"/>
      <c r="B405" s="5"/>
      <c r="C405" s="5"/>
      <c r="D405" s="5"/>
      <c r="E405" s="6"/>
      <c r="F405" s="6"/>
      <c r="G405" s="6"/>
      <c r="H405" s="6"/>
      <c r="I405" s="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</row>
    <row r="406" spans="1:82" ht="12.75">
      <c r="A406" s="5"/>
      <c r="B406" s="5"/>
      <c r="C406" s="5"/>
      <c r="D406" s="5"/>
      <c r="E406" s="6"/>
      <c r="F406" s="6"/>
      <c r="G406" s="6"/>
      <c r="H406" s="6"/>
      <c r="I406" s="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</row>
    <row r="407" spans="1:82" ht="12.75">
      <c r="A407" s="5"/>
      <c r="B407" s="5"/>
      <c r="C407" s="5"/>
      <c r="D407" s="5"/>
      <c r="E407" s="6"/>
      <c r="F407" s="6"/>
      <c r="G407" s="6"/>
      <c r="H407" s="6"/>
      <c r="I407" s="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</row>
    <row r="408" spans="1:82" ht="12.75">
      <c r="A408" s="5"/>
      <c r="B408" s="5"/>
      <c r="C408" s="5"/>
      <c r="D408" s="5"/>
      <c r="E408" s="6"/>
      <c r="F408" s="6"/>
      <c r="G408" s="6"/>
      <c r="H408" s="6"/>
      <c r="I408" s="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</row>
    <row r="409" spans="1:82" ht="12.75">
      <c r="A409" s="5"/>
      <c r="B409" s="5"/>
      <c r="C409" s="5"/>
      <c r="D409" s="5"/>
      <c r="E409" s="6"/>
      <c r="F409" s="6"/>
      <c r="G409" s="6"/>
      <c r="H409" s="6"/>
      <c r="I409" s="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</row>
    <row r="410" spans="1:82" ht="12.75">
      <c r="A410" s="5"/>
      <c r="B410" s="5"/>
      <c r="C410" s="5"/>
      <c r="D410" s="5"/>
      <c r="E410" s="6"/>
      <c r="F410" s="6"/>
      <c r="G410" s="6"/>
      <c r="H410" s="6"/>
      <c r="I410" s="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</row>
    <row r="411" spans="1:82" ht="12.75">
      <c r="A411" s="5"/>
      <c r="B411" s="5"/>
      <c r="C411" s="5"/>
      <c r="D411" s="5"/>
      <c r="E411" s="6"/>
      <c r="F411" s="6"/>
      <c r="G411" s="6"/>
      <c r="H411" s="6"/>
      <c r="I411" s="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</row>
    <row r="412" spans="1:82" ht="12.75">
      <c r="A412" s="5"/>
      <c r="B412" s="5"/>
      <c r="C412" s="5"/>
      <c r="D412" s="5"/>
      <c r="E412" s="6"/>
      <c r="F412" s="6"/>
      <c r="G412" s="6"/>
      <c r="H412" s="6"/>
      <c r="I412" s="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</row>
    <row r="413" spans="1:82" ht="12.75">
      <c r="A413" s="5"/>
      <c r="B413" s="5"/>
      <c r="C413" s="5"/>
      <c r="D413" s="5"/>
      <c r="E413" s="6"/>
      <c r="F413" s="6"/>
      <c r="G413" s="6"/>
      <c r="H413" s="6"/>
      <c r="I413" s="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</row>
    <row r="414" spans="1:82" ht="12.75">
      <c r="A414" s="5"/>
      <c r="B414" s="5"/>
      <c r="C414" s="5"/>
      <c r="D414" s="5"/>
      <c r="E414" s="6"/>
      <c r="F414" s="6"/>
      <c r="G414" s="6"/>
      <c r="H414" s="6"/>
      <c r="I414" s="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</row>
    <row r="415" spans="1:82" ht="12.75">
      <c r="A415" s="5"/>
      <c r="B415" s="5"/>
      <c r="C415" s="5"/>
      <c r="D415" s="5"/>
      <c r="E415" s="6"/>
      <c r="F415" s="6"/>
      <c r="G415" s="6"/>
      <c r="H415" s="6"/>
      <c r="I415" s="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</row>
    <row r="416" spans="1:82" ht="12.75">
      <c r="A416" s="5"/>
      <c r="B416" s="5"/>
      <c r="C416" s="5"/>
      <c r="D416" s="5"/>
      <c r="E416" s="6"/>
      <c r="F416" s="6"/>
      <c r="G416" s="6"/>
      <c r="H416" s="6"/>
      <c r="I416" s="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</row>
    <row r="417" spans="1:82" ht="12.75">
      <c r="A417" s="5"/>
      <c r="B417" s="5"/>
      <c r="C417" s="5"/>
      <c r="D417" s="5"/>
      <c r="E417" s="6"/>
      <c r="F417" s="6"/>
      <c r="G417" s="6"/>
      <c r="H417" s="6"/>
      <c r="I417" s="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</row>
    <row r="418" spans="1:82" ht="12.75">
      <c r="A418" s="5"/>
      <c r="B418" s="5"/>
      <c r="C418" s="5"/>
      <c r="D418" s="5"/>
      <c r="E418" s="6"/>
      <c r="F418" s="6"/>
      <c r="G418" s="6"/>
      <c r="H418" s="6"/>
      <c r="I418" s="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</row>
    <row r="419" spans="1:82" ht="12.75">
      <c r="A419" s="5"/>
      <c r="B419" s="5"/>
      <c r="C419" s="5"/>
      <c r="D419" s="5"/>
      <c r="E419" s="6"/>
      <c r="F419" s="6"/>
      <c r="G419" s="6"/>
      <c r="H419" s="6"/>
      <c r="I419" s="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</row>
    <row r="420" spans="1:82" ht="12.75">
      <c r="A420" s="5"/>
      <c r="B420" s="5"/>
      <c r="C420" s="5"/>
      <c r="D420" s="5"/>
      <c r="E420" s="6"/>
      <c r="F420" s="6"/>
      <c r="G420" s="6"/>
      <c r="H420" s="6"/>
      <c r="I420" s="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</row>
    <row r="421" spans="1:82" ht="12.75">
      <c r="A421" s="5"/>
      <c r="B421" s="5"/>
      <c r="C421" s="5"/>
      <c r="D421" s="5"/>
      <c r="E421" s="6"/>
      <c r="F421" s="6"/>
      <c r="G421" s="6"/>
      <c r="H421" s="6"/>
      <c r="I421" s="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</row>
    <row r="422" spans="1:82" ht="12.75">
      <c r="A422" s="5"/>
      <c r="B422" s="5"/>
      <c r="C422" s="5"/>
      <c r="D422" s="5"/>
      <c r="E422" s="6"/>
      <c r="F422" s="6"/>
      <c r="G422" s="6"/>
      <c r="H422" s="6"/>
      <c r="I422" s="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</row>
    <row r="423" spans="1:82" ht="12.75">
      <c r="A423" s="5"/>
      <c r="B423" s="5"/>
      <c r="C423" s="5"/>
      <c r="D423" s="5"/>
      <c r="E423" s="6"/>
      <c r="F423" s="6"/>
      <c r="G423" s="6"/>
      <c r="H423" s="6"/>
      <c r="I423" s="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</row>
    <row r="424" spans="1:82" ht="12.75">
      <c r="A424" s="5"/>
      <c r="B424" s="5"/>
      <c r="C424" s="5"/>
      <c r="D424" s="5"/>
      <c r="E424" s="6"/>
      <c r="F424" s="6"/>
      <c r="G424" s="6"/>
      <c r="H424" s="6"/>
      <c r="I424" s="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</row>
    <row r="425" spans="1:82" ht="12.75">
      <c r="A425" s="5"/>
      <c r="B425" s="5"/>
      <c r="C425" s="5"/>
      <c r="D425" s="5"/>
      <c r="E425" s="6"/>
      <c r="F425" s="6"/>
      <c r="G425" s="6"/>
      <c r="H425" s="6"/>
      <c r="I425" s="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</row>
    <row r="426" spans="1:82" ht="12.75">
      <c r="A426" s="5"/>
      <c r="B426" s="5"/>
      <c r="C426" s="5"/>
      <c r="D426" s="5"/>
      <c r="E426" s="6"/>
      <c r="F426" s="6"/>
      <c r="G426" s="6"/>
      <c r="H426" s="6"/>
      <c r="I426" s="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</row>
    <row r="427" spans="1:82" ht="12.75">
      <c r="A427" s="5"/>
      <c r="B427" s="5"/>
      <c r="C427" s="5"/>
      <c r="D427" s="5"/>
      <c r="E427" s="6"/>
      <c r="F427" s="6"/>
      <c r="G427" s="6"/>
      <c r="H427" s="6"/>
      <c r="I427" s="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</row>
    <row r="428" spans="1:82" ht="12.75">
      <c r="A428" s="5"/>
      <c r="B428" s="5"/>
      <c r="C428" s="5"/>
      <c r="D428" s="5"/>
      <c r="E428" s="6"/>
      <c r="F428" s="6"/>
      <c r="G428" s="6"/>
      <c r="H428" s="6"/>
      <c r="I428" s="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</row>
    <row r="429" spans="1:82" ht="12.75">
      <c r="A429" s="5"/>
      <c r="B429" s="5"/>
      <c r="C429" s="5"/>
      <c r="D429" s="5"/>
      <c r="E429" s="6"/>
      <c r="F429" s="6"/>
      <c r="G429" s="6"/>
      <c r="H429" s="6"/>
      <c r="I429" s="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</row>
    <row r="430" spans="1:82" ht="12.75">
      <c r="A430" s="5"/>
      <c r="B430" s="5"/>
      <c r="C430" s="5"/>
      <c r="D430" s="5"/>
      <c r="E430" s="6"/>
      <c r="F430" s="6"/>
      <c r="G430" s="6"/>
      <c r="H430" s="6"/>
      <c r="I430" s="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</row>
    <row r="431" spans="1:82" ht="12.75">
      <c r="A431" s="5"/>
      <c r="B431" s="5"/>
      <c r="C431" s="5"/>
      <c r="D431" s="5"/>
      <c r="E431" s="6"/>
      <c r="F431" s="6"/>
      <c r="G431" s="6"/>
      <c r="H431" s="6"/>
      <c r="I431" s="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</row>
    <row r="432" spans="1:82" ht="12.75">
      <c r="A432" s="5"/>
      <c r="B432" s="5"/>
      <c r="C432" s="5"/>
      <c r="D432" s="5"/>
      <c r="E432" s="6"/>
      <c r="F432" s="6"/>
      <c r="G432" s="6"/>
      <c r="H432" s="6"/>
      <c r="I432" s="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</row>
    <row r="433" spans="1:82" ht="12.75">
      <c r="A433" s="5"/>
      <c r="B433" s="5"/>
      <c r="C433" s="5"/>
      <c r="D433" s="5"/>
      <c r="E433" s="6"/>
      <c r="F433" s="6"/>
      <c r="G433" s="6"/>
      <c r="H433" s="6"/>
      <c r="I433" s="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</row>
    <row r="434" spans="1:82" ht="12.75">
      <c r="A434" s="5"/>
      <c r="B434" s="5"/>
      <c r="C434" s="5"/>
      <c r="D434" s="5"/>
      <c r="E434" s="6"/>
      <c r="F434" s="6"/>
      <c r="G434" s="6"/>
      <c r="H434" s="6"/>
      <c r="I434" s="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</row>
    <row r="435" spans="1:82" ht="12.75">
      <c r="A435" s="5"/>
      <c r="B435" s="5"/>
      <c r="C435" s="5"/>
      <c r="D435" s="5"/>
      <c r="E435" s="6"/>
      <c r="F435" s="6"/>
      <c r="G435" s="6"/>
      <c r="H435" s="6"/>
      <c r="I435" s="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</row>
    <row r="436" spans="1:82" ht="12.75">
      <c r="A436" s="5"/>
      <c r="B436" s="5"/>
      <c r="C436" s="5"/>
      <c r="D436" s="5"/>
      <c r="E436" s="6"/>
      <c r="F436" s="6"/>
      <c r="G436" s="6"/>
      <c r="H436" s="6"/>
      <c r="I436" s="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</row>
    <row r="437" spans="1:82" ht="12.75">
      <c r="A437" s="5"/>
      <c r="B437" s="5"/>
      <c r="C437" s="5"/>
      <c r="D437" s="5"/>
      <c r="E437" s="6"/>
      <c r="F437" s="6"/>
      <c r="G437" s="6"/>
      <c r="H437" s="6"/>
      <c r="I437" s="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</row>
    <row r="438" spans="1:82" ht="12.75">
      <c r="A438" s="5"/>
      <c r="B438" s="5"/>
      <c r="C438" s="5"/>
      <c r="D438" s="5"/>
      <c r="E438" s="6"/>
      <c r="F438" s="6"/>
      <c r="G438" s="6"/>
      <c r="H438" s="6"/>
      <c r="I438" s="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</row>
    <row r="439" spans="1:82" ht="12.75">
      <c r="A439" s="5"/>
      <c r="B439" s="5"/>
      <c r="C439" s="5"/>
      <c r="D439" s="5"/>
      <c r="E439" s="6"/>
      <c r="F439" s="6"/>
      <c r="G439" s="6"/>
      <c r="H439" s="6"/>
      <c r="I439" s="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</row>
    <row r="440" spans="1:82" ht="12.75">
      <c r="A440" s="5"/>
      <c r="B440" s="5"/>
      <c r="C440" s="5"/>
      <c r="D440" s="5"/>
      <c r="E440" s="6"/>
      <c r="F440" s="6"/>
      <c r="G440" s="6"/>
      <c r="H440" s="6"/>
      <c r="I440" s="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</row>
    <row r="441" spans="1:82" ht="12.75">
      <c r="A441" s="5"/>
      <c r="B441" s="5"/>
      <c r="C441" s="5"/>
      <c r="D441" s="5"/>
      <c r="E441" s="6"/>
      <c r="F441" s="6"/>
      <c r="G441" s="6"/>
      <c r="H441" s="6"/>
      <c r="I441" s="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</row>
    <row r="442" spans="1:82" ht="12.75">
      <c r="A442" s="5"/>
      <c r="B442" s="5"/>
      <c r="C442" s="5"/>
      <c r="D442" s="5"/>
      <c r="E442" s="6"/>
      <c r="F442" s="6"/>
      <c r="G442" s="6"/>
      <c r="H442" s="6"/>
      <c r="I442" s="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</row>
    <row r="443" spans="1:82" ht="12.75">
      <c r="A443" s="5"/>
      <c r="B443" s="5"/>
      <c r="C443" s="5"/>
      <c r="D443" s="5"/>
      <c r="E443" s="6"/>
      <c r="F443" s="6"/>
      <c r="G443" s="6"/>
      <c r="H443" s="6"/>
      <c r="I443" s="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</row>
    <row r="444" spans="1:82" ht="12.75">
      <c r="A444" s="5"/>
      <c r="B444" s="5"/>
      <c r="C444" s="5"/>
      <c r="D444" s="5"/>
      <c r="E444" s="6"/>
      <c r="F444" s="6"/>
      <c r="G444" s="6"/>
      <c r="H444" s="6"/>
      <c r="I444" s="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</row>
    <row r="445" spans="1:82" ht="12.75">
      <c r="A445" s="5"/>
      <c r="B445" s="5"/>
      <c r="C445" s="5"/>
      <c r="D445" s="5"/>
      <c r="E445" s="6"/>
      <c r="F445" s="6"/>
      <c r="G445" s="6"/>
      <c r="H445" s="6"/>
      <c r="I445" s="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</row>
    <row r="446" spans="1:82" ht="12.75">
      <c r="A446" s="5"/>
      <c r="B446" s="5"/>
      <c r="C446" s="5"/>
      <c r="D446" s="5"/>
      <c r="E446" s="6"/>
      <c r="F446" s="6"/>
      <c r="G446" s="6"/>
      <c r="H446" s="6"/>
      <c r="I446" s="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</row>
    <row r="447" spans="1:82" ht="12.75">
      <c r="A447" s="5"/>
      <c r="B447" s="5"/>
      <c r="C447" s="5"/>
      <c r="D447" s="5"/>
      <c r="E447" s="6"/>
      <c r="F447" s="6"/>
      <c r="G447" s="6"/>
      <c r="H447" s="6"/>
      <c r="I447" s="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</row>
    <row r="448" spans="1:82" ht="12.75">
      <c r="A448" s="5"/>
      <c r="B448" s="5"/>
      <c r="C448" s="5"/>
      <c r="D448" s="5"/>
      <c r="E448" s="6"/>
      <c r="F448" s="6"/>
      <c r="G448" s="6"/>
      <c r="H448" s="6"/>
      <c r="I448" s="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</row>
    <row r="449" spans="1:82" ht="12.75">
      <c r="A449" s="5"/>
      <c r="B449" s="5"/>
      <c r="C449" s="5"/>
      <c r="D449" s="5"/>
      <c r="E449" s="6"/>
      <c r="F449" s="6"/>
      <c r="G449" s="6"/>
      <c r="H449" s="6"/>
      <c r="I449" s="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</row>
    <row r="450" spans="1:82" ht="12.75">
      <c r="A450" s="5"/>
      <c r="B450" s="5"/>
      <c r="C450" s="5"/>
      <c r="D450" s="5"/>
      <c r="E450" s="6"/>
      <c r="F450" s="6"/>
      <c r="G450" s="6"/>
      <c r="H450" s="6"/>
      <c r="I450" s="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</row>
    <row r="451" spans="1:82" ht="12.75">
      <c r="A451" s="5"/>
      <c r="B451" s="5"/>
      <c r="C451" s="5"/>
      <c r="D451" s="5"/>
      <c r="E451" s="6"/>
      <c r="F451" s="6"/>
      <c r="G451" s="6"/>
      <c r="H451" s="6"/>
      <c r="I451" s="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</row>
    <row r="452" spans="1:82" ht="12.75">
      <c r="A452" s="5"/>
      <c r="B452" s="5"/>
      <c r="C452" s="5"/>
      <c r="D452" s="5"/>
      <c r="E452" s="6"/>
      <c r="F452" s="6"/>
      <c r="G452" s="6"/>
      <c r="H452" s="6"/>
      <c r="I452" s="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</row>
    <row r="453" spans="1:82" ht="12.75">
      <c r="A453" s="5"/>
      <c r="B453" s="5"/>
      <c r="C453" s="5"/>
      <c r="D453" s="5"/>
      <c r="E453" s="6"/>
      <c r="F453" s="6"/>
      <c r="G453" s="6"/>
      <c r="H453" s="6"/>
      <c r="I453" s="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</row>
    <row r="454" spans="1:82" ht="12.75">
      <c r="A454" s="5"/>
      <c r="B454" s="5"/>
      <c r="C454" s="5"/>
      <c r="D454" s="5"/>
      <c r="E454" s="6"/>
      <c r="F454" s="6"/>
      <c r="G454" s="6"/>
      <c r="H454" s="6"/>
      <c r="I454" s="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</row>
    <row r="455" spans="1:82" ht="12.75">
      <c r="A455" s="5"/>
      <c r="B455" s="5"/>
      <c r="C455" s="5"/>
      <c r="D455" s="5"/>
      <c r="E455" s="6"/>
      <c r="F455" s="6"/>
      <c r="G455" s="6"/>
      <c r="H455" s="6"/>
      <c r="I455" s="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</row>
    <row r="456" spans="1:82" ht="12.75">
      <c r="A456" s="5"/>
      <c r="B456" s="5"/>
      <c r="C456" s="5"/>
      <c r="D456" s="5"/>
      <c r="E456" s="6"/>
      <c r="F456" s="6"/>
      <c r="G456" s="6"/>
      <c r="H456" s="6"/>
      <c r="I456" s="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</row>
    <row r="457" spans="1:82" ht="12.75">
      <c r="A457" s="5"/>
      <c r="B457" s="5"/>
      <c r="C457" s="5"/>
      <c r="D457" s="5"/>
      <c r="E457" s="6"/>
      <c r="F457" s="6"/>
      <c r="G457" s="6"/>
      <c r="H457" s="6"/>
      <c r="I457" s="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</row>
    <row r="458" spans="1:82" ht="12.75">
      <c r="A458" s="5"/>
      <c r="B458" s="5"/>
      <c r="C458" s="5"/>
      <c r="D458" s="5"/>
      <c r="E458" s="6"/>
      <c r="F458" s="6"/>
      <c r="G458" s="6"/>
      <c r="H458" s="6"/>
      <c r="I458" s="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</row>
    <row r="459" spans="1:82" ht="12.75">
      <c r="A459" s="5"/>
      <c r="B459" s="5"/>
      <c r="C459" s="5"/>
      <c r="D459" s="5"/>
      <c r="E459" s="6"/>
      <c r="F459" s="6"/>
      <c r="G459" s="6"/>
      <c r="H459" s="6"/>
      <c r="I459" s="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</row>
    <row r="460" spans="1:82" ht="12.75">
      <c r="A460" s="5"/>
      <c r="B460" s="5"/>
      <c r="C460" s="5"/>
      <c r="D460" s="5"/>
      <c r="E460" s="6"/>
      <c r="F460" s="6"/>
      <c r="G460" s="6"/>
      <c r="H460" s="6"/>
      <c r="I460" s="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</row>
    <row r="461" spans="1:82" ht="12.75">
      <c r="A461" s="5"/>
      <c r="B461" s="5"/>
      <c r="C461" s="5"/>
      <c r="D461" s="5"/>
      <c r="E461" s="6"/>
      <c r="F461" s="6"/>
      <c r="G461" s="6"/>
      <c r="H461" s="6"/>
      <c r="I461" s="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</row>
    <row r="462" spans="1:82" ht="12.75">
      <c r="A462" s="5"/>
      <c r="B462" s="5"/>
      <c r="C462" s="5"/>
      <c r="D462" s="5"/>
      <c r="E462" s="6"/>
      <c r="F462" s="6"/>
      <c r="G462" s="6"/>
      <c r="H462" s="6"/>
      <c r="I462" s="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</row>
    <row r="463" spans="1:82" ht="12.75">
      <c r="A463" s="5"/>
      <c r="B463" s="5"/>
      <c r="C463" s="5"/>
      <c r="D463" s="5"/>
      <c r="E463" s="6"/>
      <c r="F463" s="6"/>
      <c r="G463" s="6"/>
      <c r="H463" s="6"/>
      <c r="I463" s="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</row>
    <row r="464" spans="1:82" ht="12.75">
      <c r="A464" s="5"/>
      <c r="B464" s="5"/>
      <c r="C464" s="5"/>
      <c r="D464" s="5"/>
      <c r="E464" s="6"/>
      <c r="F464" s="6"/>
      <c r="G464" s="6"/>
      <c r="H464" s="6"/>
      <c r="I464" s="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</row>
    <row r="465" spans="1:82" ht="12.75">
      <c r="A465" s="5"/>
      <c r="B465" s="5"/>
      <c r="C465" s="5"/>
      <c r="D465" s="5"/>
      <c r="E465" s="6"/>
      <c r="F465" s="6"/>
      <c r="G465" s="6"/>
      <c r="H465" s="6"/>
      <c r="I465" s="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</row>
    <row r="466" spans="1:82" ht="12.75">
      <c r="A466" s="5"/>
      <c r="B466" s="5"/>
      <c r="C466" s="5"/>
      <c r="D466" s="5"/>
      <c r="E466" s="6"/>
      <c r="F466" s="6"/>
      <c r="G466" s="6"/>
      <c r="H466" s="6"/>
      <c r="I466" s="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</row>
    <row r="467" spans="1:82" ht="12.75">
      <c r="A467" s="5"/>
      <c r="B467" s="5"/>
      <c r="C467" s="5"/>
      <c r="D467" s="5"/>
      <c r="E467" s="6"/>
      <c r="F467" s="6"/>
      <c r="G467" s="6"/>
      <c r="H467" s="6"/>
      <c r="I467" s="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</row>
    <row r="468" spans="1:82" ht="12.75">
      <c r="A468" s="5"/>
      <c r="B468" s="5"/>
      <c r="C468" s="5"/>
      <c r="D468" s="5"/>
      <c r="E468" s="6"/>
      <c r="F468" s="6"/>
      <c r="G468" s="6"/>
      <c r="H468" s="6"/>
      <c r="I468" s="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</row>
    <row r="469" spans="1:82" ht="12.75">
      <c r="A469" s="5"/>
      <c r="B469" s="5"/>
      <c r="C469" s="5"/>
      <c r="D469" s="5"/>
      <c r="E469" s="6"/>
      <c r="F469" s="6"/>
      <c r="G469" s="6"/>
      <c r="H469" s="6"/>
      <c r="I469" s="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</row>
    <row r="470" spans="1:82" ht="12.75">
      <c r="A470" s="5"/>
      <c r="B470" s="5"/>
      <c r="C470" s="5"/>
      <c r="D470" s="5"/>
      <c r="E470" s="6"/>
      <c r="F470" s="6"/>
      <c r="G470" s="6"/>
      <c r="H470" s="6"/>
      <c r="I470" s="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</row>
    <row r="471" spans="1:82" ht="12.75">
      <c r="A471" s="5"/>
      <c r="B471" s="5"/>
      <c r="C471" s="5"/>
      <c r="D471" s="5"/>
      <c r="E471" s="6"/>
      <c r="F471" s="6"/>
      <c r="G471" s="6"/>
      <c r="H471" s="6"/>
      <c r="I471" s="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</row>
    <row r="472" spans="1:82" ht="12.75">
      <c r="A472" s="5"/>
      <c r="B472" s="5"/>
      <c r="C472" s="5"/>
      <c r="D472" s="5"/>
      <c r="E472" s="6"/>
      <c r="F472" s="6"/>
      <c r="G472" s="6"/>
      <c r="H472" s="6"/>
      <c r="I472" s="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</row>
    <row r="473" spans="1:82" ht="12.75">
      <c r="A473" s="5"/>
      <c r="B473" s="5"/>
      <c r="C473" s="5"/>
      <c r="D473" s="5"/>
      <c r="E473" s="6"/>
      <c r="F473" s="6"/>
      <c r="G473" s="6"/>
      <c r="H473" s="6"/>
      <c r="I473" s="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</row>
    <row r="474" spans="1:82" ht="12.75">
      <c r="A474" s="5"/>
      <c r="B474" s="5"/>
      <c r="C474" s="5"/>
      <c r="D474" s="5"/>
      <c r="E474" s="6"/>
      <c r="F474" s="6"/>
      <c r="G474" s="6"/>
      <c r="H474" s="6"/>
      <c r="I474" s="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</row>
    <row r="475" spans="1:82" ht="12.75">
      <c r="A475" s="5"/>
      <c r="B475" s="5"/>
      <c r="C475" s="5"/>
      <c r="D475" s="5"/>
      <c r="E475" s="6"/>
      <c r="F475" s="6"/>
      <c r="G475" s="6"/>
      <c r="H475" s="6"/>
      <c r="I475" s="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</row>
    <row r="476" spans="1:82" ht="12.75">
      <c r="A476" s="5"/>
      <c r="B476" s="5"/>
      <c r="C476" s="5"/>
      <c r="D476" s="5"/>
      <c r="E476" s="6"/>
      <c r="F476" s="6"/>
      <c r="G476" s="6"/>
      <c r="H476" s="6"/>
      <c r="I476" s="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</row>
    <row r="477" spans="1:82" ht="12.75">
      <c r="A477" s="5"/>
      <c r="B477" s="5"/>
      <c r="C477" s="5"/>
      <c r="D477" s="5"/>
      <c r="E477" s="6"/>
      <c r="F477" s="6"/>
      <c r="G477" s="6"/>
      <c r="H477" s="6"/>
      <c r="I477" s="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</row>
    <row r="478" spans="1:82" ht="12.75">
      <c r="A478" s="5"/>
      <c r="B478" s="5"/>
      <c r="C478" s="5"/>
      <c r="D478" s="5"/>
      <c r="E478" s="6"/>
      <c r="F478" s="6"/>
      <c r="G478" s="6"/>
      <c r="H478" s="6"/>
      <c r="I478" s="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</row>
    <row r="479" spans="1:82" ht="12.75">
      <c r="A479" s="5"/>
      <c r="B479" s="5"/>
      <c r="C479" s="5"/>
      <c r="D479" s="5"/>
      <c r="E479" s="6"/>
      <c r="F479" s="6"/>
      <c r="G479" s="6"/>
      <c r="H479" s="6"/>
      <c r="I479" s="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</row>
    <row r="480" spans="1:82" ht="12.75">
      <c r="A480" s="5"/>
      <c r="B480" s="5"/>
      <c r="C480" s="5"/>
      <c r="D480" s="5"/>
      <c r="E480" s="6"/>
      <c r="F480" s="6"/>
      <c r="G480" s="6"/>
      <c r="H480" s="6"/>
      <c r="I480" s="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</row>
    <row r="481" spans="1:82" ht="12.75">
      <c r="A481" s="5"/>
      <c r="B481" s="5"/>
      <c r="C481" s="5"/>
      <c r="D481" s="5"/>
      <c r="E481" s="6"/>
      <c r="F481" s="6"/>
      <c r="G481" s="6"/>
      <c r="H481" s="6"/>
      <c r="I481" s="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</row>
    <row r="482" spans="1:82" ht="12.75">
      <c r="A482" s="5"/>
      <c r="B482" s="5"/>
      <c r="C482" s="5"/>
      <c r="D482" s="5"/>
      <c r="E482" s="6"/>
      <c r="F482" s="6"/>
      <c r="G482" s="6"/>
      <c r="H482" s="6"/>
      <c r="I482" s="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</row>
    <row r="483" spans="1:82" ht="12.75">
      <c r="A483" s="5"/>
      <c r="B483" s="5"/>
      <c r="C483" s="5"/>
      <c r="D483" s="5"/>
      <c r="E483" s="6"/>
      <c r="F483" s="6"/>
      <c r="G483" s="6"/>
      <c r="H483" s="6"/>
      <c r="I483" s="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</row>
    <row r="484" spans="1:82" ht="12.75">
      <c r="A484" s="5"/>
      <c r="B484" s="5"/>
      <c r="C484" s="5"/>
      <c r="D484" s="5"/>
      <c r="E484" s="6"/>
      <c r="F484" s="6"/>
      <c r="G484" s="6"/>
      <c r="H484" s="6"/>
      <c r="I484" s="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</row>
    <row r="485" spans="1:82" ht="12.75">
      <c r="A485" s="5"/>
      <c r="B485" s="5"/>
      <c r="C485" s="5"/>
      <c r="D485" s="5"/>
      <c r="E485" s="6"/>
      <c r="F485" s="6"/>
      <c r="G485" s="6"/>
      <c r="H485" s="6"/>
      <c r="I485" s="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</row>
    <row r="486" spans="1:82" ht="12.75">
      <c r="A486" s="5"/>
      <c r="B486" s="5"/>
      <c r="C486" s="5"/>
      <c r="D486" s="5"/>
      <c r="E486" s="6"/>
      <c r="F486" s="6"/>
      <c r="G486" s="6"/>
      <c r="H486" s="6"/>
      <c r="I486" s="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</row>
    <row r="487" spans="1:82" ht="12.75">
      <c r="A487" s="5"/>
      <c r="B487" s="5"/>
      <c r="C487" s="5"/>
      <c r="D487" s="5"/>
      <c r="E487" s="6"/>
      <c r="F487" s="6"/>
      <c r="G487" s="6"/>
      <c r="H487" s="6"/>
      <c r="I487" s="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</row>
    <row r="488" spans="1:82" ht="12.75">
      <c r="A488" s="5"/>
      <c r="B488" s="5"/>
      <c r="C488" s="5"/>
      <c r="D488" s="5"/>
      <c r="E488" s="6"/>
      <c r="F488" s="6"/>
      <c r="G488" s="6"/>
      <c r="H488" s="6"/>
      <c r="I488" s="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</row>
    <row r="489" spans="1:82" ht="12.75">
      <c r="A489" s="5"/>
      <c r="B489" s="5"/>
      <c r="C489" s="5"/>
      <c r="D489" s="5"/>
      <c r="E489" s="6"/>
      <c r="F489" s="6"/>
      <c r="G489" s="6"/>
      <c r="H489" s="6"/>
      <c r="I489" s="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</row>
    <row r="490" spans="1:82" ht="12.75">
      <c r="A490" s="5"/>
      <c r="B490" s="5"/>
      <c r="C490" s="5"/>
      <c r="D490" s="5"/>
      <c r="E490" s="6"/>
      <c r="F490" s="6"/>
      <c r="G490" s="6"/>
      <c r="H490" s="6"/>
      <c r="I490" s="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</row>
    <row r="491" spans="1:82" ht="12.75">
      <c r="A491" s="5"/>
      <c r="B491" s="5"/>
      <c r="C491" s="5"/>
      <c r="D491" s="5"/>
      <c r="E491" s="6"/>
      <c r="F491" s="6"/>
      <c r="G491" s="6"/>
      <c r="H491" s="6"/>
      <c r="I491" s="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</row>
    <row r="492" spans="1:82" ht="12.75">
      <c r="A492" s="5"/>
      <c r="B492" s="5"/>
      <c r="C492" s="5"/>
      <c r="D492" s="5"/>
      <c r="E492" s="6"/>
      <c r="F492" s="6"/>
      <c r="G492" s="6"/>
      <c r="H492" s="6"/>
      <c r="I492" s="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</row>
    <row r="493" spans="1:82" ht="12.75">
      <c r="A493" s="5"/>
      <c r="B493" s="5"/>
      <c r="C493" s="5"/>
      <c r="D493" s="5"/>
      <c r="E493" s="6"/>
      <c r="F493" s="6"/>
      <c r="G493" s="6"/>
      <c r="H493" s="6"/>
      <c r="I493" s="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</row>
    <row r="494" spans="1:82" ht="12.75">
      <c r="A494" s="5"/>
      <c r="B494" s="5"/>
      <c r="C494" s="5"/>
      <c r="D494" s="5"/>
      <c r="E494" s="6"/>
      <c r="F494" s="6"/>
      <c r="G494" s="6"/>
      <c r="H494" s="6"/>
      <c r="I494" s="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</row>
    <row r="495" spans="1:82" ht="12.75">
      <c r="A495" s="5"/>
      <c r="B495" s="5"/>
      <c r="C495" s="5"/>
      <c r="D495" s="5"/>
      <c r="E495" s="6"/>
      <c r="F495" s="6"/>
      <c r="G495" s="6"/>
      <c r="H495" s="6"/>
      <c r="I495" s="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</row>
    <row r="496" spans="1:82" ht="12.75">
      <c r="A496" s="5"/>
      <c r="B496" s="5"/>
      <c r="C496" s="5"/>
      <c r="D496" s="5"/>
      <c r="E496" s="6"/>
      <c r="F496" s="6"/>
      <c r="G496" s="6"/>
      <c r="H496" s="6"/>
      <c r="I496" s="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</row>
    <row r="497" spans="1:82" ht="12.75">
      <c r="A497" s="5"/>
      <c r="B497" s="5"/>
      <c r="C497" s="5"/>
      <c r="D497" s="5"/>
      <c r="E497" s="6"/>
      <c r="F497" s="6"/>
      <c r="G497" s="6"/>
      <c r="H497" s="6"/>
      <c r="I497" s="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</row>
    <row r="498" spans="1:82" ht="12.75">
      <c r="A498" s="5"/>
      <c r="B498" s="5"/>
      <c r="C498" s="5"/>
      <c r="D498" s="5"/>
      <c r="E498" s="6"/>
      <c r="F498" s="6"/>
      <c r="G498" s="6"/>
      <c r="H498" s="6"/>
      <c r="I498" s="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</row>
    <row r="499" spans="1:82" ht="12.75">
      <c r="A499" s="5"/>
      <c r="B499" s="5"/>
      <c r="C499" s="5"/>
      <c r="D499" s="5"/>
      <c r="E499" s="6"/>
      <c r="F499" s="6"/>
      <c r="G499" s="6"/>
      <c r="H499" s="6"/>
      <c r="I499" s="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</row>
    <row r="500" spans="1:82" ht="12.75">
      <c r="A500" s="5"/>
      <c r="B500" s="5"/>
      <c r="C500" s="5"/>
      <c r="D500" s="5"/>
      <c r="E500" s="6"/>
      <c r="F500" s="6"/>
      <c r="G500" s="6"/>
      <c r="H500" s="6"/>
      <c r="I500" s="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</row>
    <row r="501" spans="1:82" ht="12.75">
      <c r="A501" s="5"/>
      <c r="B501" s="5"/>
      <c r="C501" s="5"/>
      <c r="D501" s="5"/>
      <c r="E501" s="6"/>
      <c r="F501" s="6"/>
      <c r="G501" s="6"/>
      <c r="H501" s="6"/>
      <c r="I501" s="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</row>
    <row r="502" spans="1:82" ht="12.75">
      <c r="A502" s="5"/>
      <c r="B502" s="5"/>
      <c r="C502" s="5"/>
      <c r="D502" s="5"/>
      <c r="E502" s="6"/>
      <c r="F502" s="6"/>
      <c r="G502" s="6"/>
      <c r="H502" s="6"/>
      <c r="I502" s="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</row>
    <row r="503" spans="1:82" ht="12.75">
      <c r="A503" s="5"/>
      <c r="B503" s="5"/>
      <c r="C503" s="5"/>
      <c r="D503" s="5"/>
      <c r="E503" s="6"/>
      <c r="F503" s="6"/>
      <c r="G503" s="6"/>
      <c r="H503" s="6"/>
      <c r="I503" s="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</row>
    <row r="504" spans="1:82" ht="12.75">
      <c r="A504" s="5"/>
      <c r="B504" s="5"/>
      <c r="C504" s="5"/>
      <c r="D504" s="5"/>
      <c r="E504" s="6"/>
      <c r="F504" s="6"/>
      <c r="G504" s="6"/>
      <c r="H504" s="6"/>
      <c r="I504" s="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</row>
    <row r="505" spans="1:82" ht="12.75">
      <c r="A505" s="5"/>
      <c r="B505" s="5"/>
      <c r="C505" s="5"/>
      <c r="D505" s="5"/>
      <c r="E505" s="6"/>
      <c r="F505" s="6"/>
      <c r="G505" s="6"/>
      <c r="H505" s="6"/>
      <c r="I505" s="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</row>
    <row r="506" spans="1:82" ht="12.75">
      <c r="A506" s="5"/>
      <c r="B506" s="5"/>
      <c r="C506" s="5"/>
      <c r="D506" s="5"/>
      <c r="E506" s="6"/>
      <c r="F506" s="6"/>
      <c r="G506" s="6"/>
      <c r="H506" s="6"/>
      <c r="I506" s="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</row>
    <row r="507" spans="1:82" ht="12.75">
      <c r="A507" s="5"/>
      <c r="B507" s="5"/>
      <c r="C507" s="5"/>
      <c r="D507" s="5"/>
      <c r="E507" s="6"/>
      <c r="F507" s="6"/>
      <c r="G507" s="6"/>
      <c r="H507" s="6"/>
      <c r="I507" s="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</row>
    <row r="508" spans="1:82" ht="12.75">
      <c r="A508" s="5"/>
      <c r="B508" s="5"/>
      <c r="C508" s="5"/>
      <c r="D508" s="5"/>
      <c r="E508" s="6"/>
      <c r="F508" s="6"/>
      <c r="G508" s="6"/>
      <c r="H508" s="6"/>
      <c r="I508" s="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</row>
    <row r="509" spans="1:82" ht="12.75">
      <c r="A509" s="5"/>
      <c r="B509" s="5"/>
      <c r="C509" s="5"/>
      <c r="D509" s="5"/>
      <c r="E509" s="6"/>
      <c r="F509" s="6"/>
      <c r="G509" s="6"/>
      <c r="H509" s="6"/>
      <c r="I509" s="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</row>
    <row r="510" spans="1:82" ht="12.75">
      <c r="A510" s="5"/>
      <c r="B510" s="5"/>
      <c r="C510" s="5"/>
      <c r="D510" s="5"/>
      <c r="E510" s="6"/>
      <c r="F510" s="6"/>
      <c r="G510" s="6"/>
      <c r="H510" s="6"/>
      <c r="I510" s="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</row>
    <row r="511" spans="1:82" ht="12.75">
      <c r="A511" s="5"/>
      <c r="B511" s="5"/>
      <c r="C511" s="5"/>
      <c r="D511" s="5"/>
      <c r="E511" s="6"/>
      <c r="F511" s="6"/>
      <c r="G511" s="6"/>
      <c r="H511" s="6"/>
      <c r="I511" s="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</row>
    <row r="512" spans="1:82" ht="12.75">
      <c r="A512" s="5"/>
      <c r="B512" s="5"/>
      <c r="C512" s="5"/>
      <c r="D512" s="5"/>
      <c r="E512" s="6"/>
      <c r="F512" s="6"/>
      <c r="G512" s="6"/>
      <c r="H512" s="6"/>
      <c r="I512" s="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</row>
    <row r="513" spans="1:82" ht="12.75">
      <c r="A513" s="5"/>
      <c r="B513" s="5"/>
      <c r="C513" s="5"/>
      <c r="D513" s="5"/>
      <c r="E513" s="6"/>
      <c r="F513" s="6"/>
      <c r="G513" s="6"/>
      <c r="H513" s="6"/>
      <c r="I513" s="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</row>
    <row r="514" spans="1:82" ht="12.75">
      <c r="A514" s="5"/>
      <c r="B514" s="5"/>
      <c r="C514" s="5"/>
      <c r="D514" s="5"/>
      <c r="E514" s="6"/>
      <c r="F514" s="6"/>
      <c r="G514" s="6"/>
      <c r="H514" s="6"/>
      <c r="I514" s="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</row>
    <row r="515" spans="1:82" ht="12.75">
      <c r="A515" s="5"/>
      <c r="B515" s="5"/>
      <c r="C515" s="5"/>
      <c r="D515" s="5"/>
      <c r="E515" s="6"/>
      <c r="F515" s="6"/>
      <c r="G515" s="6"/>
      <c r="H515" s="6"/>
      <c r="I515" s="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</row>
    <row r="516" spans="1:82" ht="12.75">
      <c r="A516" s="5"/>
      <c r="B516" s="5"/>
      <c r="C516" s="5"/>
      <c r="D516" s="5"/>
      <c r="E516" s="6"/>
      <c r="F516" s="6"/>
      <c r="G516" s="6"/>
      <c r="H516" s="6"/>
      <c r="I516" s="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</row>
    <row r="517" spans="1:82" ht="12.75">
      <c r="A517" s="5"/>
      <c r="B517" s="5"/>
      <c r="C517" s="5"/>
      <c r="D517" s="5"/>
      <c r="E517" s="6"/>
      <c r="F517" s="6"/>
      <c r="G517" s="6"/>
      <c r="H517" s="6"/>
      <c r="I517" s="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</row>
    <row r="518" spans="1:82" ht="12.75">
      <c r="A518" s="5"/>
      <c r="B518" s="5"/>
      <c r="C518" s="5"/>
      <c r="D518" s="5"/>
      <c r="E518" s="6"/>
      <c r="F518" s="6"/>
      <c r="G518" s="6"/>
      <c r="H518" s="6"/>
      <c r="I518" s="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</row>
    <row r="519" spans="1:82" ht="12.75">
      <c r="A519" s="5"/>
      <c r="B519" s="5"/>
      <c r="C519" s="5"/>
      <c r="D519" s="5"/>
      <c r="E519" s="6"/>
      <c r="F519" s="6"/>
      <c r="G519" s="6"/>
      <c r="H519" s="6"/>
      <c r="I519" s="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</row>
    <row r="520" spans="1:82" ht="12.75">
      <c r="A520" s="5"/>
      <c r="B520" s="5"/>
      <c r="C520" s="5"/>
      <c r="D520" s="5"/>
      <c r="E520" s="6"/>
      <c r="F520" s="6"/>
      <c r="G520" s="6"/>
      <c r="H520" s="6"/>
      <c r="I520" s="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</row>
    <row r="521" spans="1:82" ht="12.75">
      <c r="A521" s="5"/>
      <c r="B521" s="5"/>
      <c r="C521" s="5"/>
      <c r="D521" s="5"/>
      <c r="E521" s="6"/>
      <c r="F521" s="6"/>
      <c r="G521" s="6"/>
      <c r="H521" s="6"/>
      <c r="I521" s="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</row>
    <row r="522" spans="1:82" ht="12.75">
      <c r="A522" s="5"/>
      <c r="B522" s="5"/>
      <c r="C522" s="5"/>
      <c r="D522" s="5"/>
      <c r="E522" s="6"/>
      <c r="F522" s="6"/>
      <c r="G522" s="6"/>
      <c r="H522" s="6"/>
      <c r="I522" s="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</row>
    <row r="523" spans="1:82" ht="12.75">
      <c r="A523" s="5"/>
      <c r="B523" s="5"/>
      <c r="C523" s="5"/>
      <c r="D523" s="5"/>
      <c r="E523" s="6"/>
      <c r="F523" s="6"/>
      <c r="G523" s="6"/>
      <c r="H523" s="6"/>
      <c r="I523" s="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</row>
    <row r="524" spans="1:82" ht="12.75">
      <c r="A524" s="5"/>
      <c r="B524" s="5"/>
      <c r="C524" s="5"/>
      <c r="D524" s="5"/>
      <c r="E524" s="6"/>
      <c r="F524" s="6"/>
      <c r="G524" s="6"/>
      <c r="H524" s="6"/>
      <c r="I524" s="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</row>
    <row r="525" spans="1:82" ht="12.75">
      <c r="A525" s="5"/>
      <c r="B525" s="5"/>
      <c r="C525" s="5"/>
      <c r="D525" s="5"/>
      <c r="E525" s="6"/>
      <c r="F525" s="6"/>
      <c r="G525" s="6"/>
      <c r="H525" s="6"/>
      <c r="I525" s="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</row>
    <row r="526" spans="1:82" ht="12.75">
      <c r="A526" s="5"/>
      <c r="B526" s="5"/>
      <c r="C526" s="5"/>
      <c r="D526" s="5"/>
      <c r="E526" s="6"/>
      <c r="F526" s="6"/>
      <c r="G526" s="6"/>
      <c r="H526" s="6"/>
      <c r="I526" s="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</row>
    <row r="527" spans="1:82" ht="12.75">
      <c r="A527" s="5"/>
      <c r="B527" s="5"/>
      <c r="C527" s="5"/>
      <c r="D527" s="5"/>
      <c r="E527" s="6"/>
      <c r="F527" s="6"/>
      <c r="G527" s="6"/>
      <c r="H527" s="6"/>
      <c r="I527" s="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</row>
    <row r="528" spans="1:82" ht="12.75">
      <c r="A528" s="5"/>
      <c r="B528" s="5"/>
      <c r="C528" s="5"/>
      <c r="D528" s="5"/>
      <c r="E528" s="6"/>
      <c r="F528" s="6"/>
      <c r="G528" s="6"/>
      <c r="H528" s="6"/>
      <c r="I528" s="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</row>
    <row r="529" spans="1:82" ht="12.75">
      <c r="A529" s="5"/>
      <c r="B529" s="5"/>
      <c r="C529" s="5"/>
      <c r="D529" s="5"/>
      <c r="E529" s="6"/>
      <c r="F529" s="6"/>
      <c r="G529" s="6"/>
      <c r="H529" s="6"/>
      <c r="I529" s="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</row>
    <row r="530" spans="1:82" ht="12.75">
      <c r="A530" s="5"/>
      <c r="B530" s="5"/>
      <c r="C530" s="5"/>
      <c r="D530" s="5"/>
      <c r="E530" s="6"/>
      <c r="F530" s="6"/>
      <c r="G530" s="6"/>
      <c r="H530" s="6"/>
      <c r="I530" s="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</row>
    <row r="531" spans="1:82" ht="12.75">
      <c r="A531" s="5"/>
      <c r="B531" s="5"/>
      <c r="C531" s="5"/>
      <c r="D531" s="5"/>
      <c r="E531" s="6"/>
      <c r="F531" s="6"/>
      <c r="G531" s="6"/>
      <c r="H531" s="6"/>
      <c r="I531" s="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</row>
    <row r="532" spans="1:82" ht="12.75">
      <c r="A532" s="5"/>
      <c r="B532" s="5"/>
      <c r="C532" s="5"/>
      <c r="D532" s="5"/>
      <c r="E532" s="6"/>
      <c r="F532" s="6"/>
      <c r="G532" s="6"/>
      <c r="H532" s="6"/>
      <c r="I532" s="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</row>
    <row r="533" spans="1:82" ht="12.75">
      <c r="A533" s="5"/>
      <c r="B533" s="5"/>
      <c r="C533" s="5"/>
      <c r="D533" s="5"/>
      <c r="E533" s="6"/>
      <c r="F533" s="6"/>
      <c r="G533" s="6"/>
      <c r="H533" s="6"/>
      <c r="I533" s="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</row>
    <row r="534" spans="1:82" ht="12.75">
      <c r="A534" s="5"/>
      <c r="B534" s="5"/>
      <c r="C534" s="5"/>
      <c r="D534" s="5"/>
      <c r="E534" s="6"/>
      <c r="F534" s="6"/>
      <c r="G534" s="6"/>
      <c r="H534" s="6"/>
      <c r="I534" s="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</row>
    <row r="535" spans="1:82" ht="12.75">
      <c r="A535" s="5"/>
      <c r="B535" s="5"/>
      <c r="C535" s="5"/>
      <c r="D535" s="5"/>
      <c r="E535" s="6"/>
      <c r="F535" s="6"/>
      <c r="G535" s="6"/>
      <c r="H535" s="6"/>
      <c r="I535" s="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</row>
    <row r="536" spans="1:82" ht="12.75">
      <c r="A536" s="5"/>
      <c r="B536" s="5"/>
      <c r="C536" s="5"/>
      <c r="D536" s="5"/>
      <c r="E536" s="6"/>
      <c r="F536" s="6"/>
      <c r="G536" s="6"/>
      <c r="H536" s="6"/>
      <c r="I536" s="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</row>
    <row r="537" spans="1:82" ht="12.75">
      <c r="A537" s="5"/>
      <c r="B537" s="5"/>
      <c r="C537" s="5"/>
      <c r="D537" s="5"/>
      <c r="E537" s="6"/>
      <c r="F537" s="6"/>
      <c r="G537" s="6"/>
      <c r="H537" s="6"/>
      <c r="I537" s="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</row>
    <row r="538" spans="1:82" ht="12.75">
      <c r="A538" s="5"/>
      <c r="B538" s="5"/>
      <c r="C538" s="5"/>
      <c r="D538" s="5"/>
      <c r="E538" s="6"/>
      <c r="F538" s="6"/>
      <c r="G538" s="6"/>
      <c r="H538" s="6"/>
      <c r="I538" s="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</row>
    <row r="539" spans="1:82" ht="12.75">
      <c r="A539" s="5"/>
      <c r="B539" s="5"/>
      <c r="C539" s="5"/>
      <c r="D539" s="5"/>
      <c r="E539" s="6"/>
      <c r="F539" s="6"/>
      <c r="G539" s="6"/>
      <c r="H539" s="6"/>
      <c r="I539" s="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</row>
    <row r="540" spans="1:82" ht="12.75">
      <c r="A540" s="5"/>
      <c r="B540" s="5"/>
      <c r="C540" s="5"/>
      <c r="D540" s="5"/>
      <c r="E540" s="6"/>
      <c r="F540" s="6"/>
      <c r="G540" s="6"/>
      <c r="H540" s="6"/>
      <c r="I540" s="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</row>
    <row r="541" spans="1:82" ht="12.75">
      <c r="A541" s="5"/>
      <c r="B541" s="5"/>
      <c r="C541" s="5"/>
      <c r="D541" s="5"/>
      <c r="E541" s="6"/>
      <c r="F541" s="6"/>
      <c r="G541" s="6"/>
      <c r="H541" s="6"/>
      <c r="I541" s="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</row>
    <row r="542" spans="1:82" ht="12.75">
      <c r="A542" s="5"/>
      <c r="B542" s="5"/>
      <c r="C542" s="5"/>
      <c r="D542" s="5"/>
      <c r="E542" s="6"/>
      <c r="F542" s="6"/>
      <c r="G542" s="6"/>
      <c r="H542" s="6"/>
      <c r="I542" s="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</row>
    <row r="543" spans="1:82" ht="12.75">
      <c r="A543" s="5"/>
      <c r="B543" s="5"/>
      <c r="C543" s="5"/>
      <c r="D543" s="5"/>
      <c r="E543" s="6"/>
      <c r="F543" s="6"/>
      <c r="G543" s="6"/>
      <c r="H543" s="6"/>
      <c r="I543" s="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</row>
    <row r="544" spans="1:82" ht="12.75">
      <c r="A544" s="5"/>
      <c r="B544" s="5"/>
      <c r="C544" s="5"/>
      <c r="D544" s="5"/>
      <c r="E544" s="6"/>
      <c r="F544" s="6"/>
      <c r="G544" s="6"/>
      <c r="H544" s="6"/>
      <c r="I544" s="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</row>
    <row r="545" spans="1:82" ht="12.75">
      <c r="A545" s="5"/>
      <c r="B545" s="5"/>
      <c r="C545" s="5"/>
      <c r="D545" s="5"/>
      <c r="E545" s="6"/>
      <c r="F545" s="6"/>
      <c r="G545" s="6"/>
      <c r="H545" s="6"/>
      <c r="I545" s="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</row>
    <row r="546" spans="1:82" ht="12.75">
      <c r="A546" s="5"/>
      <c r="B546" s="5"/>
      <c r="C546" s="5"/>
      <c r="D546" s="5"/>
      <c r="E546" s="6"/>
      <c r="F546" s="6"/>
      <c r="G546" s="6"/>
      <c r="H546" s="6"/>
      <c r="I546" s="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</row>
    <row r="547" spans="1:82" ht="12.75">
      <c r="A547" s="5"/>
      <c r="B547" s="5"/>
      <c r="C547" s="5"/>
      <c r="D547" s="5"/>
      <c r="E547" s="6"/>
      <c r="F547" s="6"/>
      <c r="G547" s="6"/>
      <c r="H547" s="6"/>
      <c r="I547" s="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</row>
    <row r="548" spans="1:82" ht="12.75">
      <c r="A548" s="5"/>
      <c r="B548" s="5"/>
      <c r="C548" s="5"/>
      <c r="D548" s="5"/>
      <c r="E548" s="6"/>
      <c r="F548" s="6"/>
      <c r="G548" s="6"/>
      <c r="H548" s="6"/>
      <c r="I548" s="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</row>
    <row r="549" spans="1:82" ht="12.75">
      <c r="A549" s="5"/>
      <c r="B549" s="5"/>
      <c r="C549" s="5"/>
      <c r="D549" s="5"/>
      <c r="E549" s="6"/>
      <c r="F549" s="6"/>
      <c r="G549" s="6"/>
      <c r="H549" s="6"/>
      <c r="I549" s="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</row>
    <row r="550" spans="1:82" ht="12.75">
      <c r="A550" s="5"/>
      <c r="B550" s="5"/>
      <c r="C550" s="5"/>
      <c r="D550" s="5"/>
      <c r="E550" s="6"/>
      <c r="F550" s="6"/>
      <c r="G550" s="6"/>
      <c r="H550" s="6"/>
      <c r="I550" s="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</row>
    <row r="551" spans="1:82" ht="12.75">
      <c r="A551" s="5"/>
      <c r="B551" s="5"/>
      <c r="C551" s="5"/>
      <c r="D551" s="5"/>
      <c r="E551" s="6"/>
      <c r="F551" s="6"/>
      <c r="G551" s="6"/>
      <c r="H551" s="6"/>
      <c r="I551" s="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</row>
    <row r="552" spans="1:82" ht="12.75">
      <c r="A552" s="5"/>
      <c r="B552" s="5"/>
      <c r="C552" s="5"/>
      <c r="D552" s="5"/>
      <c r="E552" s="6"/>
      <c r="F552" s="6"/>
      <c r="G552" s="6"/>
      <c r="H552" s="6"/>
      <c r="I552" s="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</row>
    <row r="553" spans="1:82" ht="12.75">
      <c r="A553" s="5"/>
      <c r="B553" s="5"/>
      <c r="C553" s="5"/>
      <c r="D553" s="5"/>
      <c r="E553" s="6"/>
      <c r="F553" s="6"/>
      <c r="G553" s="6"/>
      <c r="H553" s="6"/>
      <c r="I553" s="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</row>
    <row r="554" spans="1:82" ht="12.75">
      <c r="A554" s="5"/>
      <c r="B554" s="5"/>
      <c r="C554" s="5"/>
      <c r="D554" s="5"/>
      <c r="E554" s="6"/>
      <c r="F554" s="6"/>
      <c r="G554" s="6"/>
      <c r="H554" s="6"/>
      <c r="I554" s="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</row>
    <row r="555" spans="1:82" ht="12.75">
      <c r="A555" s="5"/>
      <c r="B555" s="5"/>
      <c r="C555" s="5"/>
      <c r="D555" s="5"/>
      <c r="E555" s="6"/>
      <c r="F555" s="6"/>
      <c r="G555" s="6"/>
      <c r="H555" s="6"/>
      <c r="I555" s="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</row>
    <row r="556" spans="1:82" ht="12.75">
      <c r="A556" s="5"/>
      <c r="B556" s="5"/>
      <c r="C556" s="5"/>
      <c r="D556" s="5"/>
      <c r="E556" s="6"/>
      <c r="F556" s="6"/>
      <c r="G556" s="6"/>
      <c r="H556" s="6"/>
      <c r="I556" s="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</row>
    <row r="557" spans="1:82" ht="12.75">
      <c r="A557" s="5"/>
      <c r="B557" s="5"/>
      <c r="C557" s="5"/>
      <c r="D557" s="5"/>
      <c r="E557" s="6"/>
      <c r="F557" s="6"/>
      <c r="G557" s="6"/>
      <c r="H557" s="6"/>
      <c r="I557" s="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</row>
    <row r="558" spans="1:82" ht="12.75">
      <c r="A558" s="5"/>
      <c r="B558" s="5"/>
      <c r="C558" s="5"/>
      <c r="D558" s="5"/>
      <c r="E558" s="6"/>
      <c r="F558" s="6"/>
      <c r="G558" s="6"/>
      <c r="H558" s="6"/>
      <c r="I558" s="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</row>
    <row r="559" spans="1:82" ht="12.75">
      <c r="A559" s="5"/>
      <c r="B559" s="5"/>
      <c r="C559" s="5"/>
      <c r="D559" s="5"/>
      <c r="E559" s="6"/>
      <c r="F559" s="6"/>
      <c r="G559" s="6"/>
      <c r="H559" s="6"/>
      <c r="I559" s="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</row>
    <row r="560" spans="1:82" ht="12.75">
      <c r="A560" s="5"/>
      <c r="B560" s="5"/>
      <c r="C560" s="5"/>
      <c r="D560" s="5"/>
      <c r="E560" s="6"/>
      <c r="F560" s="6"/>
      <c r="G560" s="6"/>
      <c r="H560" s="6"/>
      <c r="I560" s="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</row>
    <row r="561" spans="1:82" ht="12.75">
      <c r="A561" s="5"/>
      <c r="B561" s="5"/>
      <c r="C561" s="5"/>
      <c r="D561" s="5"/>
      <c r="E561" s="6"/>
      <c r="F561" s="6"/>
      <c r="G561" s="6"/>
      <c r="H561" s="6"/>
      <c r="I561" s="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</row>
    <row r="562" spans="1:82" ht="12.75">
      <c r="A562" s="5"/>
      <c r="B562" s="5"/>
      <c r="C562" s="5"/>
      <c r="D562" s="5"/>
      <c r="E562" s="6"/>
      <c r="F562" s="6"/>
      <c r="G562" s="6"/>
      <c r="H562" s="6"/>
      <c r="I562" s="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</row>
    <row r="563" spans="1:82" ht="12.75">
      <c r="A563" s="5"/>
      <c r="B563" s="5"/>
      <c r="C563" s="5"/>
      <c r="D563" s="5"/>
      <c r="E563" s="6"/>
      <c r="F563" s="6"/>
      <c r="G563" s="6"/>
      <c r="H563" s="6"/>
      <c r="I563" s="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</row>
    <row r="564" spans="1:82" ht="12.75">
      <c r="A564" s="5"/>
      <c r="B564" s="5"/>
      <c r="C564" s="5"/>
      <c r="D564" s="5"/>
      <c r="E564" s="6"/>
      <c r="F564" s="6"/>
      <c r="G564" s="6"/>
      <c r="H564" s="6"/>
      <c r="I564" s="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</row>
    <row r="565" spans="1:82" ht="12.75">
      <c r="A565" s="5"/>
      <c r="B565" s="5"/>
      <c r="C565" s="5"/>
      <c r="D565" s="5"/>
      <c r="E565" s="6"/>
      <c r="F565" s="6"/>
      <c r="G565" s="6"/>
      <c r="H565" s="6"/>
      <c r="I565" s="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</row>
    <row r="566" spans="1:82" ht="12.75">
      <c r="A566" s="5"/>
      <c r="B566" s="5"/>
      <c r="C566" s="5"/>
      <c r="D566" s="5"/>
      <c r="E566" s="6"/>
      <c r="F566" s="6"/>
      <c r="G566" s="6"/>
      <c r="H566" s="6"/>
      <c r="I566" s="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</row>
    <row r="567" spans="1:82" ht="12.75">
      <c r="A567" s="5"/>
      <c r="B567" s="5"/>
      <c r="C567" s="5"/>
      <c r="D567" s="5"/>
      <c r="E567" s="6"/>
      <c r="F567" s="6"/>
      <c r="G567" s="6"/>
      <c r="H567" s="6"/>
      <c r="I567" s="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</row>
    <row r="568" spans="1:82" ht="12.75">
      <c r="A568" s="5"/>
      <c r="B568" s="5"/>
      <c r="C568" s="5"/>
      <c r="D568" s="5"/>
      <c r="E568" s="6"/>
      <c r="F568" s="6"/>
      <c r="G568" s="6"/>
      <c r="H568" s="6"/>
      <c r="I568" s="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</row>
    <row r="569" spans="1:82" ht="12.75">
      <c r="A569" s="5"/>
      <c r="B569" s="5"/>
      <c r="C569" s="5"/>
      <c r="D569" s="5"/>
      <c r="E569" s="6"/>
      <c r="F569" s="6"/>
      <c r="G569" s="6"/>
      <c r="H569" s="6"/>
      <c r="I569" s="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</row>
    <row r="570" spans="1:82" ht="12.75">
      <c r="A570" s="5"/>
      <c r="B570" s="5"/>
      <c r="C570" s="5"/>
      <c r="D570" s="5"/>
      <c r="E570" s="6"/>
      <c r="F570" s="6"/>
      <c r="G570" s="6"/>
      <c r="H570" s="6"/>
      <c r="I570" s="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</row>
    <row r="571" spans="1:82" ht="12.75">
      <c r="A571" s="5"/>
      <c r="B571" s="5"/>
      <c r="C571" s="5"/>
      <c r="D571" s="5"/>
      <c r="E571" s="6"/>
      <c r="F571" s="6"/>
      <c r="G571" s="6"/>
      <c r="H571" s="6"/>
      <c r="I571" s="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</row>
    <row r="572" spans="1:82" ht="12.75">
      <c r="A572" s="5"/>
      <c r="B572" s="5"/>
      <c r="C572" s="5"/>
      <c r="D572" s="5"/>
      <c r="E572" s="6"/>
      <c r="F572" s="6"/>
      <c r="G572" s="6"/>
      <c r="H572" s="6"/>
      <c r="I572" s="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</row>
    <row r="573" spans="1:82" ht="12.75">
      <c r="A573" s="5"/>
      <c r="B573" s="5"/>
      <c r="C573" s="5"/>
      <c r="D573" s="5"/>
      <c r="E573" s="6"/>
      <c r="F573" s="6"/>
      <c r="G573" s="6"/>
      <c r="H573" s="6"/>
      <c r="I573" s="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</row>
    <row r="574" spans="1:82" ht="12.75">
      <c r="A574" s="5"/>
      <c r="B574" s="5"/>
      <c r="C574" s="5"/>
      <c r="D574" s="5"/>
      <c r="E574" s="6"/>
      <c r="F574" s="6"/>
      <c r="G574" s="6"/>
      <c r="H574" s="6"/>
      <c r="I574" s="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</row>
    <row r="575" spans="1:82" ht="12.75">
      <c r="A575" s="5"/>
      <c r="B575" s="5"/>
      <c r="C575" s="5"/>
      <c r="D575" s="5"/>
      <c r="E575" s="6"/>
      <c r="F575" s="6"/>
      <c r="G575" s="6"/>
      <c r="H575" s="6"/>
      <c r="I575" s="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</row>
    <row r="576" spans="1:82" ht="12.75">
      <c r="A576" s="5"/>
      <c r="B576" s="5"/>
      <c r="C576" s="5"/>
      <c r="D576" s="5"/>
      <c r="E576" s="6"/>
      <c r="F576" s="6"/>
      <c r="G576" s="6"/>
      <c r="H576" s="6"/>
      <c r="I576" s="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</row>
    <row r="577" spans="1:82" ht="12.75">
      <c r="A577" s="5"/>
      <c r="B577" s="5"/>
      <c r="C577" s="5"/>
      <c r="D577" s="5"/>
      <c r="E577" s="6"/>
      <c r="F577" s="6"/>
      <c r="G577" s="6"/>
      <c r="H577" s="6"/>
      <c r="I577" s="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</row>
    <row r="578" spans="1:82" ht="12.75">
      <c r="A578" s="5"/>
      <c r="B578" s="5"/>
      <c r="C578" s="5"/>
      <c r="D578" s="5"/>
      <c r="E578" s="6"/>
      <c r="F578" s="6"/>
      <c r="G578" s="6"/>
      <c r="H578" s="6"/>
      <c r="I578" s="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</row>
    <row r="579" spans="1:82" ht="12.75">
      <c r="A579" s="5"/>
      <c r="B579" s="5"/>
      <c r="C579" s="5"/>
      <c r="D579" s="5"/>
      <c r="E579" s="6"/>
      <c r="F579" s="6"/>
      <c r="G579" s="6"/>
      <c r="H579" s="6"/>
      <c r="I579" s="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</row>
    <row r="580" spans="1:82" ht="12.75">
      <c r="A580" s="5"/>
      <c r="B580" s="5"/>
      <c r="C580" s="5"/>
      <c r="D580" s="5"/>
      <c r="E580" s="6"/>
      <c r="F580" s="6"/>
      <c r="G580" s="6"/>
      <c r="H580" s="6"/>
      <c r="I580" s="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</row>
    <row r="581" spans="1:82" ht="12.75">
      <c r="A581" s="5"/>
      <c r="B581" s="5"/>
      <c r="C581" s="5"/>
      <c r="D581" s="5"/>
      <c r="E581" s="6"/>
      <c r="F581" s="6"/>
      <c r="G581" s="6"/>
      <c r="H581" s="6"/>
      <c r="I581" s="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</row>
    <row r="582" spans="1:82" ht="12.75">
      <c r="A582" s="5"/>
      <c r="B582" s="5"/>
      <c r="C582" s="5"/>
      <c r="D582" s="5"/>
      <c r="E582" s="6"/>
      <c r="F582" s="6"/>
      <c r="G582" s="6"/>
      <c r="H582" s="6"/>
      <c r="I582" s="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</row>
    <row r="583" spans="1:82" ht="12.75">
      <c r="A583" s="5"/>
      <c r="B583" s="5"/>
      <c r="C583" s="5"/>
      <c r="D583" s="5"/>
      <c r="E583" s="6"/>
      <c r="F583" s="6"/>
      <c r="G583" s="6"/>
      <c r="H583" s="6"/>
      <c r="I583" s="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</row>
    <row r="584" spans="1:82" ht="12.75">
      <c r="A584" s="5"/>
      <c r="B584" s="5"/>
      <c r="C584" s="5"/>
      <c r="D584" s="5"/>
      <c r="E584" s="6"/>
      <c r="F584" s="6"/>
      <c r="G584" s="6"/>
      <c r="H584" s="6"/>
      <c r="I584" s="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</row>
    <row r="585" spans="1:82" ht="12.75">
      <c r="A585" s="5"/>
      <c r="B585" s="5"/>
      <c r="C585" s="5"/>
      <c r="D585" s="5"/>
      <c r="E585" s="6"/>
      <c r="F585" s="6"/>
      <c r="G585" s="6"/>
      <c r="H585" s="6"/>
      <c r="I585" s="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</row>
    <row r="586" spans="1:82" ht="12.75">
      <c r="A586" s="5"/>
      <c r="B586" s="5"/>
      <c r="C586" s="5"/>
      <c r="D586" s="5"/>
      <c r="E586" s="6"/>
      <c r="F586" s="6"/>
      <c r="G586" s="6"/>
      <c r="H586" s="6"/>
      <c r="I586" s="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</row>
    <row r="587" spans="1:82" ht="12.75">
      <c r="A587" s="5"/>
      <c r="B587" s="5"/>
      <c r="C587" s="5"/>
      <c r="D587" s="5"/>
      <c r="E587" s="6"/>
      <c r="F587" s="6"/>
      <c r="G587" s="6"/>
      <c r="H587" s="6"/>
      <c r="I587" s="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</row>
    <row r="588" spans="1:82" ht="12.75">
      <c r="A588" s="5"/>
      <c r="B588" s="5"/>
      <c r="C588" s="5"/>
      <c r="D588" s="5"/>
      <c r="E588" s="6"/>
      <c r="F588" s="6"/>
      <c r="G588" s="6"/>
      <c r="H588" s="6"/>
      <c r="I588" s="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</row>
    <row r="589" spans="1:82" ht="12.75">
      <c r="A589" s="5"/>
      <c r="B589" s="5"/>
      <c r="C589" s="5"/>
      <c r="D589" s="5"/>
      <c r="E589" s="6"/>
      <c r="F589" s="6"/>
      <c r="G589" s="6"/>
      <c r="H589" s="6"/>
      <c r="I589" s="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</row>
    <row r="590" spans="1:82" ht="12.75">
      <c r="A590" s="5"/>
      <c r="B590" s="5"/>
      <c r="C590" s="5"/>
      <c r="D590" s="5"/>
      <c r="E590" s="6"/>
      <c r="F590" s="6"/>
      <c r="G590" s="6"/>
      <c r="H590" s="6"/>
      <c r="I590" s="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</row>
    <row r="591" spans="1:82" ht="12.75">
      <c r="A591" s="5"/>
      <c r="B591" s="5"/>
      <c r="C591" s="5"/>
      <c r="D591" s="5"/>
      <c r="E591" s="6"/>
      <c r="F591" s="6"/>
      <c r="G591" s="6"/>
      <c r="H591" s="6"/>
      <c r="I591" s="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</row>
    <row r="592" spans="1:82" ht="12.75">
      <c r="A592" s="5"/>
      <c r="B592" s="5"/>
      <c r="C592" s="5"/>
      <c r="D592" s="5"/>
      <c r="E592" s="6"/>
      <c r="F592" s="6"/>
      <c r="G592" s="6"/>
      <c r="H592" s="6"/>
      <c r="I592" s="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</row>
    <row r="593" spans="1:82" ht="12.75">
      <c r="A593" s="5"/>
      <c r="B593" s="5"/>
      <c r="C593" s="5"/>
      <c r="D593" s="5"/>
      <c r="E593" s="6"/>
      <c r="F593" s="6"/>
      <c r="G593" s="6"/>
      <c r="H593" s="6"/>
      <c r="I593" s="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</row>
    <row r="594" spans="1:82" ht="12.75">
      <c r="A594" s="5"/>
      <c r="B594" s="5"/>
      <c r="C594" s="5"/>
      <c r="D594" s="5"/>
      <c r="E594" s="6"/>
      <c r="F594" s="6"/>
      <c r="G594" s="6"/>
      <c r="H594" s="6"/>
      <c r="I594" s="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</row>
    <row r="595" spans="1:82" ht="12.75">
      <c r="A595" s="5"/>
      <c r="B595" s="5"/>
      <c r="C595" s="5"/>
      <c r="D595" s="5"/>
      <c r="E595" s="6"/>
      <c r="F595" s="6"/>
      <c r="G595" s="6"/>
      <c r="H595" s="6"/>
      <c r="I595" s="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</row>
    <row r="596" spans="1:82" ht="12.75">
      <c r="A596" s="5"/>
      <c r="B596" s="5"/>
      <c r="C596" s="5"/>
      <c r="D596" s="5"/>
      <c r="E596" s="6"/>
      <c r="F596" s="6"/>
      <c r="G596" s="6"/>
      <c r="H596" s="6"/>
      <c r="I596" s="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</row>
    <row r="597" spans="1:82" ht="12.75">
      <c r="A597" s="5"/>
      <c r="B597" s="5"/>
      <c r="C597" s="5"/>
      <c r="D597" s="5"/>
      <c r="E597" s="6"/>
      <c r="F597" s="6"/>
      <c r="G597" s="6"/>
      <c r="H597" s="6"/>
      <c r="I597" s="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</row>
    <row r="598" spans="1:82" ht="12.75">
      <c r="A598" s="5"/>
      <c r="B598" s="5"/>
      <c r="C598" s="5"/>
      <c r="D598" s="5"/>
      <c r="E598" s="6"/>
      <c r="F598" s="6"/>
      <c r="G598" s="6"/>
      <c r="H598" s="6"/>
      <c r="I598" s="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</row>
    <row r="599" spans="1:82" ht="12.75">
      <c r="A599" s="5"/>
      <c r="B599" s="5"/>
      <c r="C599" s="5"/>
      <c r="D599" s="5"/>
      <c r="E599" s="6"/>
      <c r="F599" s="6"/>
      <c r="G599" s="6"/>
      <c r="H599" s="6"/>
      <c r="I599" s="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</row>
    <row r="600" spans="1:82" ht="12.75">
      <c r="A600" s="5"/>
      <c r="B600" s="5"/>
      <c r="C600" s="5"/>
      <c r="D600" s="5"/>
      <c r="E600" s="6"/>
      <c r="F600" s="6"/>
      <c r="G600" s="6"/>
      <c r="H600" s="6"/>
      <c r="I600" s="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</row>
    <row r="601" spans="1:82" ht="12.75">
      <c r="A601" s="5"/>
      <c r="B601" s="5"/>
      <c r="C601" s="5"/>
      <c r="D601" s="5"/>
      <c r="E601" s="6"/>
      <c r="F601" s="6"/>
      <c r="G601" s="6"/>
      <c r="H601" s="6"/>
      <c r="I601" s="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</row>
  </sheetData>
  <sheetProtection/>
  <mergeCells count="15">
    <mergeCell ref="E6:E7"/>
    <mergeCell ref="F6:F7"/>
    <mergeCell ref="G6:J6"/>
    <mergeCell ref="K6:K7"/>
    <mergeCell ref="A8:B8"/>
    <mergeCell ref="A9:B9"/>
    <mergeCell ref="A10:B10"/>
    <mergeCell ref="A18:B18"/>
    <mergeCell ref="A1:L1"/>
    <mergeCell ref="A2:L2"/>
    <mergeCell ref="A3:L3"/>
    <mergeCell ref="A5:B7"/>
    <mergeCell ref="C5:C7"/>
    <mergeCell ref="D5:D7"/>
    <mergeCell ref="E5:L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43"/>
  <sheetViews>
    <sheetView view="pageBreakPreview" zoomScale="120" zoomScaleNormal="110" zoomScaleSheetLayoutView="120" zoomScalePageLayoutView="0" workbookViewId="0" topLeftCell="A4">
      <pane ySplit="8" topLeftCell="A12" activePane="bottomLeft" state="frozen"/>
      <selection pane="topLeft" activeCell="A4" sqref="A4"/>
      <selection pane="bottomLeft" activeCell="D78" sqref="D78:I78"/>
    </sheetView>
  </sheetViews>
  <sheetFormatPr defaultColWidth="9.00390625" defaultRowHeight="12.75"/>
  <cols>
    <col min="1" max="1" width="0.74609375" style="124" customWidth="1"/>
    <col min="2" max="2" width="33.375" style="124" customWidth="1"/>
    <col min="3" max="3" width="4.75390625" style="124" customWidth="1"/>
    <col min="4" max="4" width="10.125" style="124" customWidth="1"/>
    <col min="5" max="5" width="7.375" style="124" customWidth="1"/>
    <col min="6" max="7" width="4.875" style="124" customWidth="1"/>
    <col min="8" max="8" width="4.75390625" style="124" customWidth="1"/>
    <col min="9" max="9" width="6.75390625" style="124" customWidth="1"/>
    <col min="10" max="10" width="6.375" style="124" customWidth="1"/>
    <col min="11" max="11" width="9.25390625" style="166" customWidth="1"/>
    <col min="12" max="12" width="9.125" style="166" customWidth="1"/>
    <col min="13" max="13" width="7.375" style="166" customWidth="1"/>
    <col min="14" max="14" width="8.125" style="166" customWidth="1"/>
    <col min="15" max="15" width="6.875" style="166" customWidth="1"/>
    <col min="16" max="16" width="9.125" style="166" customWidth="1"/>
    <col min="17" max="17" width="8.875" style="166" customWidth="1"/>
    <col min="18" max="18" width="8.75390625" style="124" customWidth="1"/>
    <col min="19" max="19" width="5.125" style="123" customWidth="1"/>
    <col min="20" max="16384" width="9.125" style="124" customWidth="1"/>
  </cols>
  <sheetData>
    <row r="1" spans="2:18" ht="11.25" customHeight="1">
      <c r="B1" s="369">
        <v>5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2:19" s="126" customFormat="1" ht="13.5" customHeight="1">
      <c r="B2" s="370" t="s">
        <v>198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125"/>
    </row>
    <row r="3" spans="2:19" s="126" customFormat="1" ht="13.5" customHeight="1">
      <c r="B3" s="371" t="s">
        <v>199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125"/>
    </row>
    <row r="4" spans="2:19" s="126" customFormat="1" ht="9.75" customHeight="1">
      <c r="B4" s="127"/>
      <c r="C4" s="127"/>
      <c r="D4" s="128"/>
      <c r="E4" s="128"/>
      <c r="F4" s="128"/>
      <c r="G4" s="128"/>
      <c r="H4" s="128"/>
      <c r="I4" s="128"/>
      <c r="J4" s="128"/>
      <c r="K4" s="129"/>
      <c r="L4" s="372"/>
      <c r="M4" s="372"/>
      <c r="N4" s="129"/>
      <c r="O4" s="129"/>
      <c r="P4" s="129"/>
      <c r="Q4" s="129"/>
      <c r="R4" s="130" t="s">
        <v>58</v>
      </c>
      <c r="S4" s="125"/>
    </row>
    <row r="5" spans="2:19" s="126" customFormat="1" ht="4.5" customHeight="1">
      <c r="B5" s="127"/>
      <c r="C5" s="127"/>
      <c r="D5" s="128"/>
      <c r="E5" s="128"/>
      <c r="F5" s="128"/>
      <c r="G5" s="128"/>
      <c r="H5" s="128"/>
      <c r="I5" s="128"/>
      <c r="J5" s="128"/>
      <c r="K5" s="129"/>
      <c r="L5" s="131"/>
      <c r="M5" s="131"/>
      <c r="N5" s="129"/>
      <c r="O5" s="129"/>
      <c r="P5" s="129"/>
      <c r="Q5" s="129"/>
      <c r="R5" s="130"/>
      <c r="S5" s="125"/>
    </row>
    <row r="6" spans="2:19" s="20" customFormat="1" ht="15" customHeight="1">
      <c r="B6" s="373" t="s">
        <v>200</v>
      </c>
      <c r="C6" s="374" t="s">
        <v>0</v>
      </c>
      <c r="D6" s="384" t="s">
        <v>201</v>
      </c>
      <c r="E6" s="385" t="s">
        <v>202</v>
      </c>
      <c r="F6" s="385"/>
      <c r="G6" s="385"/>
      <c r="H6" s="385"/>
      <c r="I6" s="385"/>
      <c r="J6" s="386"/>
      <c r="K6" s="387" t="s">
        <v>203</v>
      </c>
      <c r="L6" s="387" t="s">
        <v>204</v>
      </c>
      <c r="M6" s="390" t="s">
        <v>92</v>
      </c>
      <c r="N6" s="385"/>
      <c r="O6" s="386"/>
      <c r="P6" s="391" t="s">
        <v>205</v>
      </c>
      <c r="Q6" s="394" t="s">
        <v>206</v>
      </c>
      <c r="R6" s="395"/>
      <c r="S6" s="29"/>
    </row>
    <row r="7" spans="2:19" s="20" customFormat="1" ht="17.25" customHeight="1">
      <c r="B7" s="373"/>
      <c r="C7" s="375"/>
      <c r="D7" s="384"/>
      <c r="E7" s="398" t="s">
        <v>207</v>
      </c>
      <c r="F7" s="377" t="s">
        <v>208</v>
      </c>
      <c r="G7" s="377" t="s">
        <v>209</v>
      </c>
      <c r="H7" s="377" t="s">
        <v>210</v>
      </c>
      <c r="I7" s="377" t="s">
        <v>211</v>
      </c>
      <c r="J7" s="377" t="s">
        <v>212</v>
      </c>
      <c r="K7" s="388"/>
      <c r="L7" s="388"/>
      <c r="M7" s="380" t="s">
        <v>213</v>
      </c>
      <c r="N7" s="377" t="s">
        <v>214</v>
      </c>
      <c r="O7" s="383" t="s">
        <v>215</v>
      </c>
      <c r="P7" s="392"/>
      <c r="Q7" s="396"/>
      <c r="R7" s="397"/>
      <c r="S7" s="29"/>
    </row>
    <row r="8" spans="2:19" s="20" customFormat="1" ht="15" customHeight="1">
      <c r="B8" s="373"/>
      <c r="C8" s="375"/>
      <c r="D8" s="384"/>
      <c r="E8" s="399"/>
      <c r="F8" s="378"/>
      <c r="G8" s="378"/>
      <c r="H8" s="378"/>
      <c r="I8" s="378"/>
      <c r="J8" s="378"/>
      <c r="K8" s="388"/>
      <c r="L8" s="388"/>
      <c r="M8" s="381"/>
      <c r="N8" s="378"/>
      <c r="O8" s="383"/>
      <c r="P8" s="392"/>
      <c r="Q8" s="396"/>
      <c r="R8" s="397"/>
      <c r="S8" s="29"/>
    </row>
    <row r="9" spans="2:19" s="20" customFormat="1" ht="81.75" customHeight="1">
      <c r="B9" s="373"/>
      <c r="C9" s="376"/>
      <c r="D9" s="384"/>
      <c r="E9" s="400"/>
      <c r="F9" s="379"/>
      <c r="G9" s="379"/>
      <c r="H9" s="379"/>
      <c r="I9" s="379"/>
      <c r="J9" s="379"/>
      <c r="K9" s="389"/>
      <c r="L9" s="389"/>
      <c r="M9" s="382"/>
      <c r="N9" s="379"/>
      <c r="O9" s="383"/>
      <c r="P9" s="393"/>
      <c r="Q9" s="132" t="s">
        <v>216</v>
      </c>
      <c r="R9" s="37" t="s">
        <v>217</v>
      </c>
      <c r="S9" s="29"/>
    </row>
    <row r="10" spans="2:18" ht="12" customHeight="1">
      <c r="B10" s="132" t="s">
        <v>100</v>
      </c>
      <c r="C10" s="132" t="s">
        <v>101</v>
      </c>
      <c r="D10" s="132">
        <v>1</v>
      </c>
      <c r="E10" s="132">
        <v>2</v>
      </c>
      <c r="F10" s="132">
        <v>3</v>
      </c>
      <c r="G10" s="132">
        <v>4</v>
      </c>
      <c r="H10" s="132">
        <v>5</v>
      </c>
      <c r="I10" s="132">
        <v>6</v>
      </c>
      <c r="J10" s="132">
        <v>7</v>
      </c>
      <c r="K10" s="132">
        <v>8</v>
      </c>
      <c r="L10" s="37">
        <v>9</v>
      </c>
      <c r="M10" s="133">
        <v>10</v>
      </c>
      <c r="N10" s="133">
        <v>11</v>
      </c>
      <c r="O10" s="133">
        <v>12</v>
      </c>
      <c r="P10" s="133">
        <v>13</v>
      </c>
      <c r="Q10" s="37">
        <v>14</v>
      </c>
      <c r="R10" s="134">
        <v>15</v>
      </c>
    </row>
    <row r="11" spans="2:19" s="138" customFormat="1" ht="18.75" customHeight="1">
      <c r="B11" s="135" t="s">
        <v>218</v>
      </c>
      <c r="C11" s="136" t="s">
        <v>12</v>
      </c>
      <c r="D11" s="220">
        <f aca="true" t="shared" si="0" ref="D11:R11">D12+D59+D76+D190</f>
        <v>25468</v>
      </c>
      <c r="E11" s="220">
        <f t="shared" si="0"/>
        <v>15605</v>
      </c>
      <c r="F11" s="220">
        <f t="shared" si="0"/>
        <v>239</v>
      </c>
      <c r="G11" s="220">
        <f t="shared" si="0"/>
        <v>27</v>
      </c>
      <c r="H11" s="220">
        <f t="shared" si="0"/>
        <v>0</v>
      </c>
      <c r="I11" s="220">
        <f t="shared" si="0"/>
        <v>9496</v>
      </c>
      <c r="J11" s="220">
        <f t="shared" si="0"/>
        <v>101</v>
      </c>
      <c r="K11" s="220">
        <f t="shared" si="0"/>
        <v>6162</v>
      </c>
      <c r="L11" s="220">
        <f t="shared" si="0"/>
        <v>1048</v>
      </c>
      <c r="M11" s="220">
        <f t="shared" si="0"/>
        <v>403</v>
      </c>
      <c r="N11" s="220">
        <f t="shared" si="0"/>
        <v>369</v>
      </c>
      <c r="O11" s="220">
        <f t="shared" si="0"/>
        <v>613</v>
      </c>
      <c r="P11" s="220">
        <f t="shared" si="0"/>
        <v>152</v>
      </c>
      <c r="Q11" s="220">
        <f t="shared" si="0"/>
        <v>959</v>
      </c>
      <c r="R11" s="220">
        <f t="shared" si="0"/>
        <v>17</v>
      </c>
      <c r="S11" s="137">
        <f>SUM(E11:J11)-D11</f>
        <v>0</v>
      </c>
    </row>
    <row r="12" spans="2:19" s="138" customFormat="1" ht="15.75" customHeight="1">
      <c r="B12" s="139" t="s">
        <v>219</v>
      </c>
      <c r="C12" s="140" t="s">
        <v>13</v>
      </c>
      <c r="D12" s="239">
        <f>SUM(D13:D20)+SUM(D25:D57)</f>
        <v>18706</v>
      </c>
      <c r="E12" s="239">
        <f aca="true" t="shared" si="1" ref="E12:R12">SUM(E13:E20)+SUM(E25:E57)</f>
        <v>13250</v>
      </c>
      <c r="F12" s="239">
        <f t="shared" si="1"/>
        <v>209</v>
      </c>
      <c r="G12" s="239">
        <f t="shared" si="1"/>
        <v>0</v>
      </c>
      <c r="H12" s="239">
        <f t="shared" si="1"/>
        <v>0</v>
      </c>
      <c r="I12" s="239">
        <f t="shared" si="1"/>
        <v>5247</v>
      </c>
      <c r="J12" s="239">
        <f t="shared" si="1"/>
        <v>0</v>
      </c>
      <c r="K12" s="239">
        <f t="shared" si="1"/>
        <v>4541</v>
      </c>
      <c r="L12" s="239">
        <f t="shared" si="1"/>
        <v>762</v>
      </c>
      <c r="M12" s="239">
        <f t="shared" si="1"/>
        <v>307</v>
      </c>
      <c r="N12" s="239">
        <f t="shared" si="1"/>
        <v>240</v>
      </c>
      <c r="O12" s="239">
        <f t="shared" si="1"/>
        <v>435</v>
      </c>
      <c r="P12" s="239">
        <f t="shared" si="1"/>
        <v>112</v>
      </c>
      <c r="Q12" s="239">
        <f t="shared" si="1"/>
        <v>959</v>
      </c>
      <c r="R12" s="239">
        <f t="shared" si="1"/>
        <v>17</v>
      </c>
      <c r="S12" s="137">
        <f aca="true" t="shared" si="2" ref="S12:S75">SUM(E12:J12)-D12</f>
        <v>0</v>
      </c>
    </row>
    <row r="13" spans="2:19" s="138" customFormat="1" ht="21" customHeight="1">
      <c r="B13" s="141" t="s">
        <v>220</v>
      </c>
      <c r="C13" s="142" t="s">
        <v>1</v>
      </c>
      <c r="D13" s="221">
        <v>28</v>
      </c>
      <c r="E13" s="221"/>
      <c r="F13" s="221"/>
      <c r="G13" s="221"/>
      <c r="H13" s="221"/>
      <c r="I13" s="222">
        <v>28</v>
      </c>
      <c r="J13" s="221"/>
      <c r="K13" s="223">
        <v>6</v>
      </c>
      <c r="L13" s="223">
        <v>2</v>
      </c>
      <c r="M13" s="224"/>
      <c r="N13" s="224">
        <v>2</v>
      </c>
      <c r="O13" s="224">
        <v>2</v>
      </c>
      <c r="P13" s="224"/>
      <c r="Q13" s="224"/>
      <c r="R13" s="225"/>
      <c r="S13" s="137">
        <f t="shared" si="2"/>
        <v>0</v>
      </c>
    </row>
    <row r="14" spans="2:19" s="138" customFormat="1" ht="12.75" customHeight="1">
      <c r="B14" s="145" t="s">
        <v>221</v>
      </c>
      <c r="C14" s="142" t="s">
        <v>2</v>
      </c>
      <c r="D14" s="221">
        <v>790</v>
      </c>
      <c r="E14" s="221">
        <v>462</v>
      </c>
      <c r="F14" s="221"/>
      <c r="G14" s="221"/>
      <c r="H14" s="221"/>
      <c r="I14" s="222">
        <v>328</v>
      </c>
      <c r="J14" s="221"/>
      <c r="K14" s="223">
        <v>159</v>
      </c>
      <c r="L14" s="223">
        <v>35</v>
      </c>
      <c r="M14" s="224">
        <v>13</v>
      </c>
      <c r="N14" s="224">
        <v>11</v>
      </c>
      <c r="O14" s="224">
        <v>16</v>
      </c>
      <c r="P14" s="224">
        <v>4</v>
      </c>
      <c r="Q14" s="224">
        <v>86</v>
      </c>
      <c r="R14" s="225"/>
      <c r="S14" s="137">
        <f t="shared" si="2"/>
        <v>0</v>
      </c>
    </row>
    <row r="15" spans="2:19" s="138" customFormat="1" ht="12.75" customHeight="1">
      <c r="B15" s="145" t="s">
        <v>222</v>
      </c>
      <c r="C15" s="142" t="s">
        <v>3</v>
      </c>
      <c r="D15" s="221">
        <f>SUM(E15:J15)</f>
        <v>0</v>
      </c>
      <c r="E15" s="221"/>
      <c r="F15" s="221"/>
      <c r="G15" s="221"/>
      <c r="H15" s="221"/>
      <c r="I15" s="222"/>
      <c r="J15" s="221"/>
      <c r="K15" s="223"/>
      <c r="L15" s="223"/>
      <c r="M15" s="224"/>
      <c r="N15" s="224"/>
      <c r="O15" s="224"/>
      <c r="P15" s="224"/>
      <c r="Q15" s="224"/>
      <c r="R15" s="225"/>
      <c r="S15" s="137">
        <f t="shared" si="2"/>
        <v>0</v>
      </c>
    </row>
    <row r="16" spans="2:19" s="138" customFormat="1" ht="12.75" customHeight="1">
      <c r="B16" s="145" t="s">
        <v>223</v>
      </c>
      <c r="C16" s="142" t="s">
        <v>4</v>
      </c>
      <c r="D16" s="221">
        <f>SUM(E16:J16)</f>
        <v>1008</v>
      </c>
      <c r="E16" s="221">
        <v>769</v>
      </c>
      <c r="F16" s="221">
        <v>16</v>
      </c>
      <c r="G16" s="221"/>
      <c r="H16" s="221"/>
      <c r="I16" s="222">
        <v>223</v>
      </c>
      <c r="J16" s="221"/>
      <c r="K16" s="223">
        <v>65</v>
      </c>
      <c r="L16" s="223">
        <v>46</v>
      </c>
      <c r="M16" s="224">
        <v>22</v>
      </c>
      <c r="N16" s="224">
        <v>7</v>
      </c>
      <c r="O16" s="224">
        <v>24</v>
      </c>
      <c r="P16" s="224"/>
      <c r="Q16" s="224"/>
      <c r="R16" s="225"/>
      <c r="S16" s="137">
        <f t="shared" si="2"/>
        <v>0</v>
      </c>
    </row>
    <row r="17" spans="2:19" s="138" customFormat="1" ht="12.75" customHeight="1">
      <c r="B17" s="145" t="s">
        <v>224</v>
      </c>
      <c r="C17" s="142" t="s">
        <v>5</v>
      </c>
      <c r="D17" s="221">
        <v>441</v>
      </c>
      <c r="E17" s="221">
        <v>378</v>
      </c>
      <c r="F17" s="221"/>
      <c r="G17" s="221"/>
      <c r="H17" s="221"/>
      <c r="I17" s="222">
        <v>63</v>
      </c>
      <c r="J17" s="221"/>
      <c r="K17" s="223">
        <v>31</v>
      </c>
      <c r="L17" s="223">
        <v>21</v>
      </c>
      <c r="M17" s="224">
        <v>10</v>
      </c>
      <c r="N17" s="224">
        <v>1</v>
      </c>
      <c r="O17" s="224">
        <v>10</v>
      </c>
      <c r="P17" s="224">
        <v>1</v>
      </c>
      <c r="Q17" s="224"/>
      <c r="R17" s="225"/>
      <c r="S17" s="137">
        <f t="shared" si="2"/>
        <v>0</v>
      </c>
    </row>
    <row r="18" spans="2:19" s="138" customFormat="1" ht="12.75" customHeight="1">
      <c r="B18" s="145" t="s">
        <v>225</v>
      </c>
      <c r="C18" s="142" t="s">
        <v>14</v>
      </c>
      <c r="D18" s="221">
        <f>SUM(E18:J18)</f>
        <v>0</v>
      </c>
      <c r="E18" s="221"/>
      <c r="F18" s="221"/>
      <c r="G18" s="221"/>
      <c r="H18" s="221"/>
      <c r="I18" s="222"/>
      <c r="J18" s="221"/>
      <c r="K18" s="223"/>
      <c r="L18" s="223"/>
      <c r="M18" s="224"/>
      <c r="N18" s="224"/>
      <c r="O18" s="224"/>
      <c r="P18" s="224"/>
      <c r="Q18" s="224"/>
      <c r="R18" s="225"/>
      <c r="S18" s="137">
        <f t="shared" si="2"/>
        <v>0</v>
      </c>
    </row>
    <row r="19" spans="2:19" s="138" customFormat="1" ht="12.75" customHeight="1">
      <c r="B19" s="145" t="s">
        <v>226</v>
      </c>
      <c r="C19" s="142" t="s">
        <v>15</v>
      </c>
      <c r="D19" s="221">
        <f>SUM(E19:J19)</f>
        <v>258</v>
      </c>
      <c r="E19" s="221">
        <v>213</v>
      </c>
      <c r="F19" s="221">
        <v>14</v>
      </c>
      <c r="G19" s="221"/>
      <c r="H19" s="221"/>
      <c r="I19" s="222">
        <v>31</v>
      </c>
      <c r="J19" s="221"/>
      <c r="K19" s="223">
        <v>67</v>
      </c>
      <c r="L19" s="223">
        <v>17</v>
      </c>
      <c r="M19" s="224">
        <v>7</v>
      </c>
      <c r="N19" s="224">
        <v>1</v>
      </c>
      <c r="O19" s="224">
        <v>10</v>
      </c>
      <c r="P19" s="224">
        <v>1</v>
      </c>
      <c r="Q19" s="224"/>
      <c r="R19" s="225"/>
      <c r="S19" s="137">
        <f t="shared" si="2"/>
        <v>0</v>
      </c>
    </row>
    <row r="20" spans="2:19" s="138" customFormat="1" ht="13.5" customHeight="1">
      <c r="B20" s="146" t="s">
        <v>227</v>
      </c>
      <c r="C20" s="147" t="s">
        <v>228</v>
      </c>
      <c r="D20" s="240">
        <f>SUM(D21:D24)</f>
        <v>148</v>
      </c>
      <c r="E20" s="240">
        <f aca="true" t="shared" si="3" ref="E20:R20">SUM(E21:E24)</f>
        <v>136</v>
      </c>
      <c r="F20" s="240">
        <f t="shared" si="3"/>
        <v>0</v>
      </c>
      <c r="G20" s="240">
        <f t="shared" si="3"/>
        <v>0</v>
      </c>
      <c r="H20" s="240">
        <f t="shared" si="3"/>
        <v>0</v>
      </c>
      <c r="I20" s="240">
        <f t="shared" si="3"/>
        <v>12</v>
      </c>
      <c r="J20" s="240">
        <f t="shared" si="3"/>
        <v>0</v>
      </c>
      <c r="K20" s="240">
        <f t="shared" si="3"/>
        <v>30</v>
      </c>
      <c r="L20" s="240">
        <f t="shared" si="3"/>
        <v>10</v>
      </c>
      <c r="M20" s="240">
        <f t="shared" si="3"/>
        <v>5</v>
      </c>
      <c r="N20" s="240">
        <f t="shared" si="3"/>
        <v>1</v>
      </c>
      <c r="O20" s="240">
        <f t="shared" si="3"/>
        <v>10</v>
      </c>
      <c r="P20" s="240">
        <f t="shared" si="3"/>
        <v>0</v>
      </c>
      <c r="Q20" s="240">
        <f t="shared" si="3"/>
        <v>0</v>
      </c>
      <c r="R20" s="240">
        <f t="shared" si="3"/>
        <v>0</v>
      </c>
      <c r="S20" s="137">
        <f t="shared" si="2"/>
        <v>0</v>
      </c>
    </row>
    <row r="21" spans="2:19" s="151" customFormat="1" ht="22.5" customHeight="1">
      <c r="B21" s="148" t="s">
        <v>229</v>
      </c>
      <c r="C21" s="149" t="s">
        <v>230</v>
      </c>
      <c r="D21" s="241"/>
      <c r="E21" s="241"/>
      <c r="F21" s="241"/>
      <c r="G21" s="241"/>
      <c r="H21" s="241"/>
      <c r="I21" s="242"/>
      <c r="J21" s="241"/>
      <c r="K21" s="243"/>
      <c r="L21" s="243"/>
      <c r="M21" s="244"/>
      <c r="N21" s="244"/>
      <c r="O21" s="244"/>
      <c r="P21" s="244"/>
      <c r="Q21" s="244"/>
      <c r="R21" s="245"/>
      <c r="S21" s="150">
        <f t="shared" si="2"/>
        <v>0</v>
      </c>
    </row>
    <row r="22" spans="2:19" s="151" customFormat="1" ht="13.5" customHeight="1">
      <c r="B22" s="152" t="s">
        <v>231</v>
      </c>
      <c r="C22" s="149" t="s">
        <v>232</v>
      </c>
      <c r="D22" s="241"/>
      <c r="E22" s="241"/>
      <c r="F22" s="241"/>
      <c r="G22" s="241"/>
      <c r="H22" s="241"/>
      <c r="I22" s="242"/>
      <c r="J22" s="241"/>
      <c r="K22" s="243"/>
      <c r="L22" s="243"/>
      <c r="M22" s="244"/>
      <c r="N22" s="244"/>
      <c r="O22" s="244"/>
      <c r="P22" s="244"/>
      <c r="Q22" s="244"/>
      <c r="R22" s="245"/>
      <c r="S22" s="150">
        <f t="shared" si="2"/>
        <v>0</v>
      </c>
    </row>
    <row r="23" spans="2:19" s="151" customFormat="1" ht="13.5" customHeight="1">
      <c r="B23" s="152" t="s">
        <v>233</v>
      </c>
      <c r="C23" s="149" t="s">
        <v>234</v>
      </c>
      <c r="D23" s="241">
        <v>98</v>
      </c>
      <c r="E23" s="241">
        <v>86</v>
      </c>
      <c r="F23" s="241"/>
      <c r="G23" s="241"/>
      <c r="H23" s="241"/>
      <c r="I23" s="242">
        <v>12</v>
      </c>
      <c r="J23" s="241"/>
      <c r="K23" s="243"/>
      <c r="L23" s="243">
        <v>5</v>
      </c>
      <c r="M23" s="244">
        <v>2</v>
      </c>
      <c r="N23" s="244">
        <v>1</v>
      </c>
      <c r="O23" s="244">
        <v>5</v>
      </c>
      <c r="P23" s="244"/>
      <c r="Q23" s="244"/>
      <c r="R23" s="245"/>
      <c r="S23" s="150">
        <f t="shared" si="2"/>
        <v>0</v>
      </c>
    </row>
    <row r="24" spans="2:19" s="151" customFormat="1" ht="13.5" customHeight="1">
      <c r="B24" s="152" t="s">
        <v>235</v>
      </c>
      <c r="C24" s="149" t="s">
        <v>236</v>
      </c>
      <c r="D24" s="241">
        <v>50</v>
      </c>
      <c r="E24" s="241">
        <v>50</v>
      </c>
      <c r="F24" s="241"/>
      <c r="G24" s="241"/>
      <c r="H24" s="241"/>
      <c r="I24" s="242"/>
      <c r="J24" s="241"/>
      <c r="K24" s="243">
        <v>30</v>
      </c>
      <c r="L24" s="243">
        <v>5</v>
      </c>
      <c r="M24" s="244">
        <v>3</v>
      </c>
      <c r="N24" s="244"/>
      <c r="O24" s="244">
        <v>5</v>
      </c>
      <c r="P24" s="244"/>
      <c r="Q24" s="244"/>
      <c r="R24" s="245"/>
      <c r="S24" s="150">
        <f t="shared" si="2"/>
        <v>0</v>
      </c>
    </row>
    <row r="25" spans="2:19" s="138" customFormat="1" ht="12.75" customHeight="1">
      <c r="B25" s="153" t="s">
        <v>237</v>
      </c>
      <c r="C25" s="142" t="s">
        <v>238</v>
      </c>
      <c r="D25" s="221">
        <f>SUM(E25:J25)</f>
        <v>0</v>
      </c>
      <c r="E25" s="221"/>
      <c r="F25" s="221"/>
      <c r="G25" s="221"/>
      <c r="H25" s="221"/>
      <c r="I25" s="222"/>
      <c r="J25" s="221"/>
      <c r="K25" s="223"/>
      <c r="L25" s="223"/>
      <c r="M25" s="224"/>
      <c r="N25" s="224"/>
      <c r="O25" s="224"/>
      <c r="P25" s="224"/>
      <c r="Q25" s="224"/>
      <c r="R25" s="225"/>
      <c r="S25" s="137">
        <f t="shared" si="2"/>
        <v>0</v>
      </c>
    </row>
    <row r="26" spans="2:19" s="138" customFormat="1" ht="12.75" customHeight="1">
      <c r="B26" s="153" t="s">
        <v>239</v>
      </c>
      <c r="C26" s="142" t="s">
        <v>240</v>
      </c>
      <c r="D26" s="221">
        <f aca="true" t="shared" si="4" ref="D26:D57">SUM(E26:J26)</f>
        <v>0</v>
      </c>
      <c r="E26" s="221"/>
      <c r="F26" s="221"/>
      <c r="G26" s="221"/>
      <c r="H26" s="221"/>
      <c r="I26" s="222"/>
      <c r="J26" s="221"/>
      <c r="K26" s="223"/>
      <c r="L26" s="223"/>
      <c r="M26" s="224"/>
      <c r="N26" s="224"/>
      <c r="O26" s="224"/>
      <c r="P26" s="224"/>
      <c r="Q26" s="224"/>
      <c r="R26" s="225"/>
      <c r="S26" s="137">
        <f t="shared" si="2"/>
        <v>0</v>
      </c>
    </row>
    <row r="27" spans="2:19" s="138" customFormat="1" ht="12.75" customHeight="1">
      <c r="B27" s="153" t="s">
        <v>241</v>
      </c>
      <c r="C27" s="142" t="s">
        <v>242</v>
      </c>
      <c r="D27" s="221">
        <f t="shared" si="4"/>
        <v>230</v>
      </c>
      <c r="E27" s="221">
        <v>230</v>
      </c>
      <c r="F27" s="221"/>
      <c r="G27" s="221"/>
      <c r="H27" s="221"/>
      <c r="I27" s="222"/>
      <c r="J27" s="221"/>
      <c r="K27" s="223">
        <v>51</v>
      </c>
      <c r="L27" s="223">
        <v>15</v>
      </c>
      <c r="M27" s="224">
        <v>11</v>
      </c>
      <c r="N27" s="224"/>
      <c r="O27" s="224">
        <v>11</v>
      </c>
      <c r="P27" s="224">
        <v>5</v>
      </c>
      <c r="Q27" s="224"/>
      <c r="R27" s="225"/>
      <c r="S27" s="137">
        <f t="shared" si="2"/>
        <v>0</v>
      </c>
    </row>
    <row r="28" spans="2:19" s="138" customFormat="1" ht="12.75" customHeight="1">
      <c r="B28" s="153" t="s">
        <v>243</v>
      </c>
      <c r="C28" s="142" t="s">
        <v>244</v>
      </c>
      <c r="D28" s="221">
        <f t="shared" si="4"/>
        <v>0</v>
      </c>
      <c r="E28" s="221"/>
      <c r="F28" s="221"/>
      <c r="G28" s="221"/>
      <c r="H28" s="221"/>
      <c r="I28" s="222"/>
      <c r="J28" s="221"/>
      <c r="K28" s="223"/>
      <c r="L28" s="223"/>
      <c r="M28" s="224"/>
      <c r="N28" s="224"/>
      <c r="O28" s="224"/>
      <c r="P28" s="224"/>
      <c r="Q28" s="224"/>
      <c r="R28" s="225"/>
      <c r="S28" s="137">
        <f t="shared" si="2"/>
        <v>0</v>
      </c>
    </row>
    <row r="29" spans="2:19" s="138" customFormat="1" ht="12.75" customHeight="1">
      <c r="B29" s="153" t="s">
        <v>245</v>
      </c>
      <c r="C29" s="142" t="s">
        <v>246</v>
      </c>
      <c r="D29" s="221">
        <f t="shared" si="4"/>
        <v>0</v>
      </c>
      <c r="E29" s="221"/>
      <c r="F29" s="221"/>
      <c r="G29" s="221"/>
      <c r="H29" s="221"/>
      <c r="I29" s="222"/>
      <c r="J29" s="221"/>
      <c r="K29" s="223"/>
      <c r="L29" s="223"/>
      <c r="M29" s="224"/>
      <c r="N29" s="224"/>
      <c r="O29" s="224"/>
      <c r="P29" s="224"/>
      <c r="Q29" s="224"/>
      <c r="R29" s="225"/>
      <c r="S29" s="137">
        <f t="shared" si="2"/>
        <v>0</v>
      </c>
    </row>
    <row r="30" spans="2:19" s="138" customFormat="1" ht="12.75" customHeight="1">
      <c r="B30" s="153" t="s">
        <v>247</v>
      </c>
      <c r="C30" s="142" t="s">
        <v>248</v>
      </c>
      <c r="D30" s="221">
        <v>2437</v>
      </c>
      <c r="E30" s="221">
        <v>1423</v>
      </c>
      <c r="F30" s="221">
        <v>68</v>
      </c>
      <c r="G30" s="221"/>
      <c r="H30" s="221"/>
      <c r="I30" s="222">
        <v>946</v>
      </c>
      <c r="J30" s="221"/>
      <c r="K30" s="223">
        <v>840</v>
      </c>
      <c r="L30" s="223">
        <v>90</v>
      </c>
      <c r="M30" s="224">
        <v>28</v>
      </c>
      <c r="N30" s="224">
        <v>41</v>
      </c>
      <c r="O30" s="224">
        <v>44</v>
      </c>
      <c r="P30" s="224">
        <v>14</v>
      </c>
      <c r="Q30" s="224">
        <v>40</v>
      </c>
      <c r="R30" s="225"/>
      <c r="S30" s="137">
        <f t="shared" si="2"/>
        <v>0</v>
      </c>
    </row>
    <row r="31" spans="2:19" s="138" customFormat="1" ht="12.75" customHeight="1">
      <c r="B31" s="153" t="s">
        <v>249</v>
      </c>
      <c r="C31" s="142" t="s">
        <v>250</v>
      </c>
      <c r="D31" s="221">
        <f t="shared" si="4"/>
        <v>182</v>
      </c>
      <c r="E31" s="221">
        <v>172</v>
      </c>
      <c r="F31" s="221"/>
      <c r="G31" s="221"/>
      <c r="H31" s="221"/>
      <c r="I31" s="222">
        <v>10</v>
      </c>
      <c r="J31" s="221"/>
      <c r="K31" s="223">
        <v>65</v>
      </c>
      <c r="L31" s="223">
        <v>10</v>
      </c>
      <c r="M31" s="224">
        <v>4</v>
      </c>
      <c r="N31" s="224">
        <v>2</v>
      </c>
      <c r="O31" s="224">
        <v>4</v>
      </c>
      <c r="P31" s="224">
        <v>1</v>
      </c>
      <c r="Q31" s="224"/>
      <c r="R31" s="225"/>
      <c r="S31" s="137">
        <f t="shared" si="2"/>
        <v>0</v>
      </c>
    </row>
    <row r="32" spans="2:19" s="138" customFormat="1" ht="12.75" customHeight="1">
      <c r="B32" s="153" t="s">
        <v>251</v>
      </c>
      <c r="C32" s="142" t="s">
        <v>252</v>
      </c>
      <c r="D32" s="221">
        <f t="shared" si="4"/>
        <v>16</v>
      </c>
      <c r="E32" s="221">
        <v>16</v>
      </c>
      <c r="F32" s="221"/>
      <c r="G32" s="221"/>
      <c r="H32" s="221"/>
      <c r="I32" s="222"/>
      <c r="J32" s="221"/>
      <c r="K32" s="223"/>
      <c r="L32" s="223">
        <v>1</v>
      </c>
      <c r="M32" s="224"/>
      <c r="N32" s="224"/>
      <c r="O32" s="224">
        <v>1</v>
      </c>
      <c r="P32" s="224"/>
      <c r="Q32" s="224"/>
      <c r="R32" s="225"/>
      <c r="S32" s="137">
        <f t="shared" si="2"/>
        <v>0</v>
      </c>
    </row>
    <row r="33" spans="2:19" s="138" customFormat="1" ht="12.75" customHeight="1">
      <c r="B33" s="153" t="s">
        <v>253</v>
      </c>
      <c r="C33" s="142" t="s">
        <v>254</v>
      </c>
      <c r="D33" s="221">
        <v>376</v>
      </c>
      <c r="E33" s="221">
        <v>105</v>
      </c>
      <c r="F33" s="221"/>
      <c r="G33" s="221"/>
      <c r="H33" s="221"/>
      <c r="I33" s="222">
        <v>271</v>
      </c>
      <c r="J33" s="221"/>
      <c r="K33" s="223">
        <v>326</v>
      </c>
      <c r="L33" s="223">
        <v>15</v>
      </c>
      <c r="M33" s="224">
        <v>3</v>
      </c>
      <c r="N33" s="224">
        <v>10</v>
      </c>
      <c r="O33" s="224">
        <v>15</v>
      </c>
      <c r="P33" s="224">
        <v>13</v>
      </c>
      <c r="Q33" s="224"/>
      <c r="R33" s="225"/>
      <c r="S33" s="137">
        <f t="shared" si="2"/>
        <v>0</v>
      </c>
    </row>
    <row r="34" spans="2:19" s="138" customFormat="1" ht="12.75" customHeight="1">
      <c r="B34" s="153" t="s">
        <v>255</v>
      </c>
      <c r="C34" s="142" t="s">
        <v>256</v>
      </c>
      <c r="D34" s="221">
        <f t="shared" si="4"/>
        <v>319</v>
      </c>
      <c r="E34" s="221">
        <v>290</v>
      </c>
      <c r="F34" s="221">
        <v>12</v>
      </c>
      <c r="G34" s="221"/>
      <c r="H34" s="221"/>
      <c r="I34" s="222">
        <v>17</v>
      </c>
      <c r="J34" s="221"/>
      <c r="K34" s="223">
        <v>302</v>
      </c>
      <c r="L34" s="223">
        <v>14</v>
      </c>
      <c r="M34" s="224">
        <v>11</v>
      </c>
      <c r="N34" s="224">
        <v>2</v>
      </c>
      <c r="O34" s="224">
        <v>14</v>
      </c>
      <c r="P34" s="224">
        <v>14</v>
      </c>
      <c r="Q34" s="224"/>
      <c r="R34" s="225"/>
      <c r="S34" s="137">
        <f t="shared" si="2"/>
        <v>0</v>
      </c>
    </row>
    <row r="35" spans="2:19" s="138" customFormat="1" ht="12.75" customHeight="1">
      <c r="B35" s="153" t="s">
        <v>257</v>
      </c>
      <c r="C35" s="142" t="s">
        <v>258</v>
      </c>
      <c r="D35" s="221">
        <f t="shared" si="4"/>
        <v>0</v>
      </c>
      <c r="E35" s="221"/>
      <c r="F35" s="221"/>
      <c r="G35" s="221"/>
      <c r="H35" s="221"/>
      <c r="I35" s="222"/>
      <c r="J35" s="221"/>
      <c r="K35" s="223"/>
      <c r="L35" s="223"/>
      <c r="M35" s="224"/>
      <c r="N35" s="224"/>
      <c r="O35" s="224"/>
      <c r="P35" s="224"/>
      <c r="Q35" s="224"/>
      <c r="R35" s="225"/>
      <c r="S35" s="137">
        <f t="shared" si="2"/>
        <v>0</v>
      </c>
    </row>
    <row r="36" spans="2:19" s="138" customFormat="1" ht="12.75" customHeight="1">
      <c r="B36" s="153" t="s">
        <v>259</v>
      </c>
      <c r="C36" s="142" t="s">
        <v>260</v>
      </c>
      <c r="D36" s="221">
        <f t="shared" si="4"/>
        <v>803</v>
      </c>
      <c r="E36" s="221">
        <v>675</v>
      </c>
      <c r="F36" s="221">
        <v>23</v>
      </c>
      <c r="G36" s="221"/>
      <c r="H36" s="221"/>
      <c r="I36" s="222">
        <v>105</v>
      </c>
      <c r="J36" s="221"/>
      <c r="K36" s="227">
        <v>82</v>
      </c>
      <c r="L36" s="227">
        <v>34</v>
      </c>
      <c r="M36" s="228">
        <v>15</v>
      </c>
      <c r="N36" s="228">
        <v>3</v>
      </c>
      <c r="O36" s="228">
        <v>15</v>
      </c>
      <c r="P36" s="228">
        <v>3</v>
      </c>
      <c r="Q36" s="228"/>
      <c r="R36" s="225"/>
      <c r="S36" s="137">
        <f t="shared" si="2"/>
        <v>0</v>
      </c>
    </row>
    <row r="37" spans="2:19" s="138" customFormat="1" ht="12.75" customHeight="1">
      <c r="B37" s="153" t="s">
        <v>261</v>
      </c>
      <c r="C37" s="142" t="s">
        <v>262</v>
      </c>
      <c r="D37" s="221">
        <f t="shared" si="4"/>
        <v>163</v>
      </c>
      <c r="E37" s="221">
        <v>74</v>
      </c>
      <c r="F37" s="221"/>
      <c r="G37" s="221"/>
      <c r="H37" s="221"/>
      <c r="I37" s="222">
        <v>89</v>
      </c>
      <c r="J37" s="221"/>
      <c r="K37" s="227">
        <v>14</v>
      </c>
      <c r="L37" s="227">
        <v>2</v>
      </c>
      <c r="M37" s="228">
        <v>2</v>
      </c>
      <c r="N37" s="228">
        <v>1</v>
      </c>
      <c r="O37" s="228">
        <v>1</v>
      </c>
      <c r="P37" s="228"/>
      <c r="Q37" s="228"/>
      <c r="R37" s="225"/>
      <c r="S37" s="137">
        <f t="shared" si="2"/>
        <v>0</v>
      </c>
    </row>
    <row r="38" spans="2:19" s="138" customFormat="1" ht="12.75" customHeight="1">
      <c r="B38" s="153" t="s">
        <v>263</v>
      </c>
      <c r="C38" s="142" t="s">
        <v>264</v>
      </c>
      <c r="D38" s="221">
        <v>14</v>
      </c>
      <c r="E38" s="221"/>
      <c r="F38" s="221"/>
      <c r="G38" s="221"/>
      <c r="H38" s="221"/>
      <c r="I38" s="221">
        <v>14</v>
      </c>
      <c r="J38" s="221"/>
      <c r="K38" s="223">
        <v>1</v>
      </c>
      <c r="L38" s="223">
        <v>2</v>
      </c>
      <c r="M38" s="224">
        <v>1</v>
      </c>
      <c r="N38" s="224">
        <v>2</v>
      </c>
      <c r="O38" s="224">
        <v>1</v>
      </c>
      <c r="P38" s="224">
        <v>1</v>
      </c>
      <c r="Q38" s="224"/>
      <c r="R38" s="225"/>
      <c r="S38" s="137">
        <f t="shared" si="2"/>
        <v>0</v>
      </c>
    </row>
    <row r="39" spans="2:19" s="138" customFormat="1" ht="12.75" customHeight="1">
      <c r="B39" s="153" t="s">
        <v>265</v>
      </c>
      <c r="C39" s="142" t="s">
        <v>266</v>
      </c>
      <c r="D39" s="221">
        <v>2650</v>
      </c>
      <c r="E39" s="221">
        <v>2137</v>
      </c>
      <c r="F39" s="221">
        <v>11</v>
      </c>
      <c r="G39" s="221"/>
      <c r="H39" s="221"/>
      <c r="I39" s="222">
        <v>502</v>
      </c>
      <c r="J39" s="221"/>
      <c r="K39" s="223">
        <v>1203</v>
      </c>
      <c r="L39" s="223">
        <v>119</v>
      </c>
      <c r="M39" s="224">
        <v>51</v>
      </c>
      <c r="N39" s="224">
        <v>24</v>
      </c>
      <c r="O39" s="224">
        <v>66</v>
      </c>
      <c r="P39" s="224">
        <v>28</v>
      </c>
      <c r="Q39" s="224">
        <v>8</v>
      </c>
      <c r="R39" s="226">
        <v>3</v>
      </c>
      <c r="S39" s="137">
        <f t="shared" si="2"/>
        <v>0</v>
      </c>
    </row>
    <row r="40" spans="2:19" s="138" customFormat="1" ht="12.75" customHeight="1">
      <c r="B40" s="153" t="s">
        <v>267</v>
      </c>
      <c r="C40" s="142" t="s">
        <v>268</v>
      </c>
      <c r="D40" s="221">
        <f t="shared" si="4"/>
        <v>274</v>
      </c>
      <c r="E40" s="221">
        <v>259</v>
      </c>
      <c r="F40" s="221"/>
      <c r="G40" s="221"/>
      <c r="H40" s="221"/>
      <c r="I40" s="222">
        <v>15</v>
      </c>
      <c r="J40" s="221"/>
      <c r="K40" s="223">
        <v>84</v>
      </c>
      <c r="L40" s="223">
        <v>8</v>
      </c>
      <c r="M40" s="224">
        <v>5</v>
      </c>
      <c r="N40" s="224">
        <v>2</v>
      </c>
      <c r="O40" s="224">
        <v>7</v>
      </c>
      <c r="P40" s="224">
        <v>2</v>
      </c>
      <c r="Q40" s="224"/>
      <c r="R40" s="225"/>
      <c r="S40" s="137">
        <f t="shared" si="2"/>
        <v>0</v>
      </c>
    </row>
    <row r="41" spans="2:19" s="138" customFormat="1" ht="12.75" customHeight="1">
      <c r="B41" s="153" t="s">
        <v>269</v>
      </c>
      <c r="C41" s="142" t="s">
        <v>270</v>
      </c>
      <c r="D41" s="221">
        <f t="shared" si="4"/>
        <v>0</v>
      </c>
      <c r="E41" s="221"/>
      <c r="F41" s="221"/>
      <c r="G41" s="221"/>
      <c r="H41" s="221"/>
      <c r="I41" s="222"/>
      <c r="J41" s="221"/>
      <c r="K41" s="223"/>
      <c r="L41" s="223"/>
      <c r="M41" s="224"/>
      <c r="N41" s="224"/>
      <c r="O41" s="224"/>
      <c r="P41" s="224"/>
      <c r="Q41" s="224"/>
      <c r="R41" s="225"/>
      <c r="S41" s="137">
        <f t="shared" si="2"/>
        <v>0</v>
      </c>
    </row>
    <row r="42" spans="2:19" s="138" customFormat="1" ht="12.75" customHeight="1">
      <c r="B42" s="153" t="s">
        <v>271</v>
      </c>
      <c r="C42" s="142" t="s">
        <v>272</v>
      </c>
      <c r="D42" s="221">
        <f t="shared" si="4"/>
        <v>0</v>
      </c>
      <c r="E42" s="221"/>
      <c r="F42" s="221"/>
      <c r="G42" s="221"/>
      <c r="H42" s="221"/>
      <c r="I42" s="222"/>
      <c r="J42" s="221"/>
      <c r="K42" s="223"/>
      <c r="L42" s="223"/>
      <c r="M42" s="224"/>
      <c r="N42" s="224"/>
      <c r="O42" s="224"/>
      <c r="P42" s="224"/>
      <c r="Q42" s="224"/>
      <c r="R42" s="225"/>
      <c r="S42" s="137">
        <f t="shared" si="2"/>
        <v>0</v>
      </c>
    </row>
    <row r="43" spans="2:19" s="138" customFormat="1" ht="12.75" customHeight="1">
      <c r="B43" s="153" t="s">
        <v>273</v>
      </c>
      <c r="C43" s="142" t="s">
        <v>274</v>
      </c>
      <c r="D43" s="221">
        <f t="shared" si="4"/>
        <v>0</v>
      </c>
      <c r="E43" s="221"/>
      <c r="F43" s="221"/>
      <c r="G43" s="221"/>
      <c r="H43" s="221"/>
      <c r="I43" s="222"/>
      <c r="J43" s="221"/>
      <c r="K43" s="223"/>
      <c r="L43" s="223"/>
      <c r="M43" s="224"/>
      <c r="N43" s="224"/>
      <c r="O43" s="224"/>
      <c r="P43" s="224"/>
      <c r="Q43" s="224"/>
      <c r="R43" s="225"/>
      <c r="S43" s="137">
        <f t="shared" si="2"/>
        <v>0</v>
      </c>
    </row>
    <row r="44" spans="2:19" s="138" customFormat="1" ht="12.75" customHeight="1">
      <c r="B44" s="153" t="s">
        <v>275</v>
      </c>
      <c r="C44" s="142" t="s">
        <v>276</v>
      </c>
      <c r="D44" s="221">
        <f t="shared" si="4"/>
        <v>0</v>
      </c>
      <c r="E44" s="221"/>
      <c r="F44" s="221"/>
      <c r="G44" s="221"/>
      <c r="H44" s="221"/>
      <c r="I44" s="222"/>
      <c r="J44" s="221"/>
      <c r="K44" s="223"/>
      <c r="L44" s="223"/>
      <c r="M44" s="224"/>
      <c r="N44" s="224"/>
      <c r="O44" s="224"/>
      <c r="P44" s="224"/>
      <c r="Q44" s="224"/>
      <c r="R44" s="225"/>
      <c r="S44" s="137">
        <f t="shared" si="2"/>
        <v>0</v>
      </c>
    </row>
    <row r="45" spans="2:19" s="138" customFormat="1" ht="12.75" customHeight="1">
      <c r="B45" s="153" t="s">
        <v>277</v>
      </c>
      <c r="C45" s="142" t="s">
        <v>278</v>
      </c>
      <c r="D45" s="221">
        <f t="shared" si="4"/>
        <v>0</v>
      </c>
      <c r="E45" s="221"/>
      <c r="F45" s="221"/>
      <c r="G45" s="221"/>
      <c r="H45" s="221"/>
      <c r="I45" s="222"/>
      <c r="J45" s="221"/>
      <c r="K45" s="223"/>
      <c r="L45" s="223"/>
      <c r="M45" s="224"/>
      <c r="N45" s="224"/>
      <c r="O45" s="224"/>
      <c r="P45" s="224"/>
      <c r="Q45" s="224"/>
      <c r="R45" s="225"/>
      <c r="S45" s="137">
        <f t="shared" si="2"/>
        <v>0</v>
      </c>
    </row>
    <row r="46" spans="2:19" s="138" customFormat="1" ht="12.75" customHeight="1">
      <c r="B46" s="153" t="s">
        <v>279</v>
      </c>
      <c r="C46" s="142" t="s">
        <v>280</v>
      </c>
      <c r="D46" s="221">
        <f t="shared" si="4"/>
        <v>0</v>
      </c>
      <c r="E46" s="221"/>
      <c r="F46" s="221"/>
      <c r="G46" s="221"/>
      <c r="H46" s="221"/>
      <c r="I46" s="222"/>
      <c r="J46" s="221"/>
      <c r="K46" s="223"/>
      <c r="L46" s="223"/>
      <c r="M46" s="224"/>
      <c r="N46" s="224"/>
      <c r="O46" s="224"/>
      <c r="P46" s="224"/>
      <c r="Q46" s="224"/>
      <c r="R46" s="225"/>
      <c r="S46" s="137">
        <f t="shared" si="2"/>
        <v>0</v>
      </c>
    </row>
    <row r="47" spans="2:19" s="138" customFormat="1" ht="12.75" customHeight="1">
      <c r="B47" s="153" t="s">
        <v>281</v>
      </c>
      <c r="C47" s="142" t="s">
        <v>282</v>
      </c>
      <c r="D47" s="221">
        <v>39</v>
      </c>
      <c r="E47" s="221">
        <v>24</v>
      </c>
      <c r="F47" s="221"/>
      <c r="G47" s="221"/>
      <c r="H47" s="221"/>
      <c r="I47" s="222">
        <v>15</v>
      </c>
      <c r="J47" s="221"/>
      <c r="K47" s="223">
        <v>10</v>
      </c>
      <c r="L47" s="223">
        <v>3</v>
      </c>
      <c r="M47" s="224">
        <v>1</v>
      </c>
      <c r="N47" s="224">
        <v>1</v>
      </c>
      <c r="O47" s="224">
        <v>3</v>
      </c>
      <c r="P47" s="224"/>
      <c r="Q47" s="224"/>
      <c r="R47" s="225"/>
      <c r="S47" s="137">
        <f t="shared" si="2"/>
        <v>0</v>
      </c>
    </row>
    <row r="48" spans="2:19" s="138" customFormat="1" ht="12.75" customHeight="1">
      <c r="B48" s="153" t="s">
        <v>283</v>
      </c>
      <c r="C48" s="142" t="s">
        <v>284</v>
      </c>
      <c r="D48" s="221">
        <f t="shared" si="4"/>
        <v>1063</v>
      </c>
      <c r="E48" s="221">
        <v>58</v>
      </c>
      <c r="F48" s="221">
        <v>9</v>
      </c>
      <c r="G48" s="221"/>
      <c r="H48" s="221"/>
      <c r="I48" s="222">
        <v>996</v>
      </c>
      <c r="J48" s="221"/>
      <c r="K48" s="223">
        <v>161</v>
      </c>
      <c r="L48" s="223">
        <v>34</v>
      </c>
      <c r="M48" s="224">
        <v>6</v>
      </c>
      <c r="N48" s="224">
        <v>22</v>
      </c>
      <c r="O48" s="224">
        <v>6</v>
      </c>
      <c r="P48" s="224">
        <v>7</v>
      </c>
      <c r="Q48" s="224"/>
      <c r="R48" s="225"/>
      <c r="S48" s="137">
        <f t="shared" si="2"/>
        <v>0</v>
      </c>
    </row>
    <row r="49" spans="2:19" s="138" customFormat="1" ht="12.75" customHeight="1">
      <c r="B49" s="153" t="s">
        <v>285</v>
      </c>
      <c r="C49" s="142" t="s">
        <v>286</v>
      </c>
      <c r="D49" s="221">
        <v>11</v>
      </c>
      <c r="E49" s="221"/>
      <c r="F49" s="221"/>
      <c r="G49" s="221"/>
      <c r="H49" s="221"/>
      <c r="I49" s="222">
        <v>11</v>
      </c>
      <c r="J49" s="221"/>
      <c r="K49" s="223">
        <v>1</v>
      </c>
      <c r="L49" s="223">
        <v>1</v>
      </c>
      <c r="M49" s="224"/>
      <c r="N49" s="224">
        <v>1</v>
      </c>
      <c r="O49" s="224">
        <v>1</v>
      </c>
      <c r="P49" s="224">
        <v>1</v>
      </c>
      <c r="Q49" s="224"/>
      <c r="R49" s="225"/>
      <c r="S49" s="137">
        <f t="shared" si="2"/>
        <v>0</v>
      </c>
    </row>
    <row r="50" spans="2:19" s="138" customFormat="1" ht="12.75" customHeight="1">
      <c r="B50" s="153" t="s">
        <v>287</v>
      </c>
      <c r="C50" s="142" t="s">
        <v>288</v>
      </c>
      <c r="D50" s="221">
        <f t="shared" si="4"/>
        <v>0</v>
      </c>
      <c r="E50" s="221"/>
      <c r="F50" s="221"/>
      <c r="G50" s="221"/>
      <c r="H50" s="221"/>
      <c r="I50" s="222"/>
      <c r="J50" s="221"/>
      <c r="K50" s="223"/>
      <c r="L50" s="223"/>
      <c r="M50" s="224"/>
      <c r="N50" s="224"/>
      <c r="O50" s="224"/>
      <c r="P50" s="224"/>
      <c r="Q50" s="224"/>
      <c r="R50" s="225"/>
      <c r="S50" s="137">
        <f t="shared" si="2"/>
        <v>0</v>
      </c>
    </row>
    <row r="51" spans="2:19" s="138" customFormat="1" ht="12.75" customHeight="1">
      <c r="B51" s="153" t="s">
        <v>289</v>
      </c>
      <c r="C51" s="142" t="s">
        <v>290</v>
      </c>
      <c r="D51" s="221">
        <f t="shared" si="4"/>
        <v>79</v>
      </c>
      <c r="E51" s="221"/>
      <c r="F51" s="221"/>
      <c r="G51" s="221"/>
      <c r="H51" s="221"/>
      <c r="I51" s="222">
        <v>79</v>
      </c>
      <c r="J51" s="221"/>
      <c r="K51" s="223"/>
      <c r="L51" s="223">
        <v>3</v>
      </c>
      <c r="M51" s="224"/>
      <c r="N51" s="224">
        <v>3</v>
      </c>
      <c r="O51" s="224">
        <v>3</v>
      </c>
      <c r="P51" s="224">
        <v>1</v>
      </c>
      <c r="Q51" s="224"/>
      <c r="R51" s="225"/>
      <c r="S51" s="137">
        <f t="shared" si="2"/>
        <v>0</v>
      </c>
    </row>
    <row r="52" spans="2:19" s="138" customFormat="1" ht="12.75" customHeight="1">
      <c r="B52" s="153" t="s">
        <v>291</v>
      </c>
      <c r="C52" s="142" t="s">
        <v>292</v>
      </c>
      <c r="D52" s="221">
        <v>797</v>
      </c>
      <c r="E52" s="221">
        <v>467</v>
      </c>
      <c r="F52" s="221">
        <v>14</v>
      </c>
      <c r="G52" s="221"/>
      <c r="H52" s="221"/>
      <c r="I52" s="222">
        <v>316</v>
      </c>
      <c r="J52" s="221"/>
      <c r="K52" s="223">
        <v>335</v>
      </c>
      <c r="L52" s="223">
        <v>51</v>
      </c>
      <c r="M52" s="224">
        <v>11</v>
      </c>
      <c r="N52" s="224">
        <v>28</v>
      </c>
      <c r="O52" s="224">
        <v>30</v>
      </c>
      <c r="P52" s="224">
        <v>9</v>
      </c>
      <c r="Q52" s="224"/>
      <c r="R52" s="225"/>
      <c r="S52" s="137">
        <f t="shared" si="2"/>
        <v>0</v>
      </c>
    </row>
    <row r="53" spans="2:19" s="138" customFormat="1" ht="12.75" customHeight="1">
      <c r="B53" s="153" t="s">
        <v>293</v>
      </c>
      <c r="C53" s="142" t="s">
        <v>294</v>
      </c>
      <c r="D53" s="221">
        <v>6</v>
      </c>
      <c r="E53" s="221"/>
      <c r="F53" s="221"/>
      <c r="G53" s="221"/>
      <c r="H53" s="221"/>
      <c r="I53" s="222">
        <v>6</v>
      </c>
      <c r="J53" s="221"/>
      <c r="K53" s="223"/>
      <c r="L53" s="223">
        <v>1</v>
      </c>
      <c r="M53" s="224"/>
      <c r="N53" s="224">
        <v>1</v>
      </c>
      <c r="O53" s="224">
        <v>1</v>
      </c>
      <c r="P53" s="224"/>
      <c r="Q53" s="224"/>
      <c r="R53" s="225"/>
      <c r="S53" s="137">
        <f t="shared" si="2"/>
        <v>0</v>
      </c>
    </row>
    <row r="54" spans="2:19" s="138" customFormat="1" ht="12.75" customHeight="1">
      <c r="B54" s="153" t="s">
        <v>295</v>
      </c>
      <c r="C54" s="142" t="s">
        <v>296</v>
      </c>
      <c r="D54" s="221">
        <f t="shared" si="4"/>
        <v>175</v>
      </c>
      <c r="E54" s="221">
        <v>175</v>
      </c>
      <c r="F54" s="221"/>
      <c r="G54" s="221"/>
      <c r="H54" s="221"/>
      <c r="I54" s="222"/>
      <c r="J54" s="221"/>
      <c r="K54" s="223">
        <v>31</v>
      </c>
      <c r="L54" s="223">
        <v>4</v>
      </c>
      <c r="M54" s="224">
        <v>4</v>
      </c>
      <c r="N54" s="224"/>
      <c r="O54" s="224">
        <v>4</v>
      </c>
      <c r="P54" s="224">
        <v>2</v>
      </c>
      <c r="Q54" s="224"/>
      <c r="R54" s="225"/>
      <c r="S54" s="137">
        <f t="shared" si="2"/>
        <v>0</v>
      </c>
    </row>
    <row r="55" spans="2:19" s="138" customFormat="1" ht="12.75" customHeight="1">
      <c r="B55" s="153" t="s">
        <v>297</v>
      </c>
      <c r="C55" s="142" t="s">
        <v>298</v>
      </c>
      <c r="D55" s="221">
        <f t="shared" si="4"/>
        <v>0</v>
      </c>
      <c r="E55" s="221"/>
      <c r="F55" s="221"/>
      <c r="G55" s="221"/>
      <c r="H55" s="221"/>
      <c r="I55" s="222"/>
      <c r="J55" s="221"/>
      <c r="K55" s="223"/>
      <c r="L55" s="223"/>
      <c r="M55" s="224"/>
      <c r="N55" s="224"/>
      <c r="O55" s="224"/>
      <c r="P55" s="224"/>
      <c r="Q55" s="224"/>
      <c r="R55" s="225"/>
      <c r="S55" s="137">
        <f t="shared" si="2"/>
        <v>0</v>
      </c>
    </row>
    <row r="56" spans="2:19" s="138" customFormat="1" ht="12.75" customHeight="1">
      <c r="B56" s="153" t="s">
        <v>299</v>
      </c>
      <c r="C56" s="142" t="s">
        <v>300</v>
      </c>
      <c r="D56" s="221">
        <v>6399</v>
      </c>
      <c r="E56" s="221">
        <v>5187</v>
      </c>
      <c r="F56" s="221">
        <v>42</v>
      </c>
      <c r="G56" s="221"/>
      <c r="H56" s="221"/>
      <c r="I56" s="222">
        <v>1170</v>
      </c>
      <c r="J56" s="221"/>
      <c r="K56" s="223">
        <v>677</v>
      </c>
      <c r="L56" s="223">
        <v>224</v>
      </c>
      <c r="M56" s="224">
        <v>97</v>
      </c>
      <c r="N56" s="224">
        <v>74</v>
      </c>
      <c r="O56" s="224">
        <v>136</v>
      </c>
      <c r="P56" s="224">
        <v>5</v>
      </c>
      <c r="Q56" s="224">
        <v>825</v>
      </c>
      <c r="R56" s="226">
        <v>14</v>
      </c>
      <c r="S56" s="137">
        <f t="shared" si="2"/>
        <v>0</v>
      </c>
    </row>
    <row r="57" spans="2:19" s="154" customFormat="1" ht="12.75" customHeight="1">
      <c r="B57" s="153" t="s">
        <v>301</v>
      </c>
      <c r="C57" s="142" t="s">
        <v>302</v>
      </c>
      <c r="D57" s="221">
        <f t="shared" si="4"/>
        <v>0</v>
      </c>
      <c r="E57" s="221"/>
      <c r="F57" s="221"/>
      <c r="G57" s="221"/>
      <c r="H57" s="221"/>
      <c r="I57" s="222"/>
      <c r="J57" s="221"/>
      <c r="K57" s="223"/>
      <c r="L57" s="223"/>
      <c r="M57" s="224"/>
      <c r="N57" s="224"/>
      <c r="O57" s="224"/>
      <c r="P57" s="224"/>
      <c r="Q57" s="224"/>
      <c r="R57" s="225"/>
      <c r="S57" s="137">
        <f t="shared" si="2"/>
        <v>0</v>
      </c>
    </row>
    <row r="58" spans="2:19" s="154" customFormat="1" ht="12.75" customHeight="1">
      <c r="B58" s="155"/>
      <c r="C58" s="142"/>
      <c r="D58" s="221"/>
      <c r="E58" s="221"/>
      <c r="F58" s="221"/>
      <c r="G58" s="221"/>
      <c r="H58" s="221"/>
      <c r="I58" s="222"/>
      <c r="J58" s="221"/>
      <c r="K58" s="223"/>
      <c r="L58" s="223"/>
      <c r="M58" s="224"/>
      <c r="N58" s="224"/>
      <c r="O58" s="224"/>
      <c r="P58" s="224"/>
      <c r="Q58" s="224"/>
      <c r="R58" s="225"/>
      <c r="S58" s="137">
        <f t="shared" si="2"/>
        <v>0</v>
      </c>
    </row>
    <row r="59" spans="2:19" s="138" customFormat="1" ht="15" customHeight="1">
      <c r="B59" s="156" t="s">
        <v>303</v>
      </c>
      <c r="C59" s="136" t="s">
        <v>16</v>
      </c>
      <c r="D59" s="237">
        <f>SUM(D60:D74)</f>
        <v>763</v>
      </c>
      <c r="E59" s="237">
        <f aca="true" t="shared" si="5" ref="E59:R59">SUM(E60:E74)</f>
        <v>407</v>
      </c>
      <c r="F59" s="237">
        <f t="shared" si="5"/>
        <v>30</v>
      </c>
      <c r="G59" s="237">
        <f t="shared" si="5"/>
        <v>27</v>
      </c>
      <c r="H59" s="237">
        <f t="shared" si="5"/>
        <v>0</v>
      </c>
      <c r="I59" s="237">
        <f t="shared" si="5"/>
        <v>299</v>
      </c>
      <c r="J59" s="237">
        <f t="shared" si="5"/>
        <v>0</v>
      </c>
      <c r="K59" s="237">
        <f t="shared" si="5"/>
        <v>210</v>
      </c>
      <c r="L59" s="237">
        <f t="shared" si="5"/>
        <v>47</v>
      </c>
      <c r="M59" s="237">
        <f t="shared" si="5"/>
        <v>13</v>
      </c>
      <c r="N59" s="237">
        <f t="shared" si="5"/>
        <v>8</v>
      </c>
      <c r="O59" s="237">
        <f t="shared" si="5"/>
        <v>21</v>
      </c>
      <c r="P59" s="237">
        <f t="shared" si="5"/>
        <v>4</v>
      </c>
      <c r="Q59" s="237">
        <f t="shared" si="5"/>
        <v>0</v>
      </c>
      <c r="R59" s="237">
        <f t="shared" si="5"/>
        <v>0</v>
      </c>
      <c r="S59" s="137">
        <f t="shared" si="2"/>
        <v>0</v>
      </c>
    </row>
    <row r="60" spans="2:19" s="138" customFormat="1" ht="21.75" customHeight="1">
      <c r="B60" s="141" t="s">
        <v>304</v>
      </c>
      <c r="C60" s="142" t="s">
        <v>6</v>
      </c>
      <c r="D60" s="221">
        <v>229</v>
      </c>
      <c r="E60" s="221">
        <v>186</v>
      </c>
      <c r="F60" s="221">
        <v>16</v>
      </c>
      <c r="G60" s="221">
        <v>27</v>
      </c>
      <c r="H60" s="221"/>
      <c r="I60" s="222"/>
      <c r="J60" s="221"/>
      <c r="K60" s="223">
        <v>103</v>
      </c>
      <c r="L60" s="223">
        <v>22</v>
      </c>
      <c r="M60" s="224">
        <v>6</v>
      </c>
      <c r="N60" s="224"/>
      <c r="O60" s="224">
        <v>6</v>
      </c>
      <c r="P60" s="224">
        <v>2</v>
      </c>
      <c r="Q60" s="224"/>
      <c r="R60" s="225"/>
      <c r="S60" s="137">
        <f t="shared" si="2"/>
        <v>0</v>
      </c>
    </row>
    <row r="61" spans="2:19" s="138" customFormat="1" ht="12.75" customHeight="1">
      <c r="B61" s="153" t="s">
        <v>305</v>
      </c>
      <c r="C61" s="142" t="s">
        <v>7</v>
      </c>
      <c r="D61" s="221"/>
      <c r="E61" s="221"/>
      <c r="F61" s="221"/>
      <c r="G61" s="221"/>
      <c r="H61" s="221"/>
      <c r="I61" s="222"/>
      <c r="J61" s="221"/>
      <c r="K61" s="223"/>
      <c r="L61" s="223"/>
      <c r="M61" s="224"/>
      <c r="N61" s="224"/>
      <c r="O61" s="224"/>
      <c r="P61" s="224"/>
      <c r="Q61" s="224"/>
      <c r="R61" s="225"/>
      <c r="S61" s="137">
        <f t="shared" si="2"/>
        <v>0</v>
      </c>
    </row>
    <row r="62" spans="2:19" s="138" customFormat="1" ht="12.75" customHeight="1">
      <c r="B62" s="153" t="s">
        <v>306</v>
      </c>
      <c r="C62" s="142" t="s">
        <v>8</v>
      </c>
      <c r="D62" s="221"/>
      <c r="E62" s="221"/>
      <c r="F62" s="221"/>
      <c r="G62" s="221"/>
      <c r="H62" s="221"/>
      <c r="I62" s="222"/>
      <c r="J62" s="221"/>
      <c r="K62" s="223"/>
      <c r="L62" s="223"/>
      <c r="M62" s="223"/>
      <c r="N62" s="223"/>
      <c r="O62" s="223"/>
      <c r="P62" s="223"/>
      <c r="Q62" s="223"/>
      <c r="R62" s="225"/>
      <c r="S62" s="137">
        <f t="shared" si="2"/>
        <v>0</v>
      </c>
    </row>
    <row r="63" spans="2:19" s="138" customFormat="1" ht="12.75" customHeight="1">
      <c r="B63" s="153" t="s">
        <v>307</v>
      </c>
      <c r="C63" s="142" t="s">
        <v>308</v>
      </c>
      <c r="D63" s="221"/>
      <c r="E63" s="221"/>
      <c r="F63" s="221"/>
      <c r="G63" s="221"/>
      <c r="H63" s="221"/>
      <c r="I63" s="222"/>
      <c r="J63" s="221"/>
      <c r="K63" s="223"/>
      <c r="L63" s="223"/>
      <c r="M63" s="223"/>
      <c r="N63" s="223"/>
      <c r="O63" s="223"/>
      <c r="P63" s="223"/>
      <c r="Q63" s="223"/>
      <c r="R63" s="225"/>
      <c r="S63" s="137">
        <f t="shared" si="2"/>
        <v>0</v>
      </c>
    </row>
    <row r="64" spans="2:19" s="138" customFormat="1" ht="12.75" customHeight="1">
      <c r="B64" s="153" t="s">
        <v>309</v>
      </c>
      <c r="C64" s="142" t="s">
        <v>310</v>
      </c>
      <c r="D64" s="221"/>
      <c r="E64" s="221"/>
      <c r="F64" s="221"/>
      <c r="G64" s="221"/>
      <c r="H64" s="221"/>
      <c r="I64" s="222"/>
      <c r="J64" s="221"/>
      <c r="K64" s="223"/>
      <c r="L64" s="223"/>
      <c r="M64" s="224"/>
      <c r="N64" s="224"/>
      <c r="O64" s="224"/>
      <c r="P64" s="224"/>
      <c r="Q64" s="224"/>
      <c r="R64" s="225"/>
      <c r="S64" s="137">
        <f t="shared" si="2"/>
        <v>0</v>
      </c>
    </row>
    <row r="65" spans="2:19" s="138" customFormat="1" ht="12.75" customHeight="1">
      <c r="B65" s="153" t="s">
        <v>311</v>
      </c>
      <c r="C65" s="142" t="s">
        <v>312</v>
      </c>
      <c r="D65" s="221"/>
      <c r="E65" s="221"/>
      <c r="F65" s="221"/>
      <c r="G65" s="221"/>
      <c r="H65" s="221"/>
      <c r="I65" s="222"/>
      <c r="J65" s="221"/>
      <c r="K65" s="223"/>
      <c r="L65" s="223"/>
      <c r="M65" s="224"/>
      <c r="N65" s="224"/>
      <c r="O65" s="224"/>
      <c r="P65" s="224"/>
      <c r="Q65" s="224"/>
      <c r="R65" s="225"/>
      <c r="S65" s="137">
        <f t="shared" si="2"/>
        <v>0</v>
      </c>
    </row>
    <row r="66" spans="2:19" s="138" customFormat="1" ht="12.75" customHeight="1">
      <c r="B66" s="153" t="s">
        <v>313</v>
      </c>
      <c r="C66" s="142" t="s">
        <v>314</v>
      </c>
      <c r="D66" s="221">
        <v>458</v>
      </c>
      <c r="E66" s="221">
        <v>221</v>
      </c>
      <c r="F66" s="221">
        <v>14</v>
      </c>
      <c r="G66" s="221"/>
      <c r="H66" s="221"/>
      <c r="I66" s="222">
        <v>223</v>
      </c>
      <c r="J66" s="221"/>
      <c r="K66" s="223">
        <v>107</v>
      </c>
      <c r="L66" s="223">
        <v>20</v>
      </c>
      <c r="M66" s="224">
        <v>7</v>
      </c>
      <c r="N66" s="224">
        <v>3</v>
      </c>
      <c r="O66" s="224">
        <v>10</v>
      </c>
      <c r="P66" s="224">
        <v>2</v>
      </c>
      <c r="Q66" s="224"/>
      <c r="R66" s="225"/>
      <c r="S66" s="137">
        <f t="shared" si="2"/>
        <v>0</v>
      </c>
    </row>
    <row r="67" spans="2:19" s="138" customFormat="1" ht="12.75" customHeight="1">
      <c r="B67" s="153" t="s">
        <v>315</v>
      </c>
      <c r="C67" s="142" t="s">
        <v>316</v>
      </c>
      <c r="D67" s="221"/>
      <c r="E67" s="221"/>
      <c r="F67" s="221"/>
      <c r="G67" s="221"/>
      <c r="H67" s="221"/>
      <c r="I67" s="222"/>
      <c r="J67" s="221"/>
      <c r="K67" s="223"/>
      <c r="L67" s="223"/>
      <c r="M67" s="224"/>
      <c r="N67" s="224"/>
      <c r="O67" s="224"/>
      <c r="P67" s="224"/>
      <c r="Q67" s="224"/>
      <c r="R67" s="225"/>
      <c r="S67" s="137">
        <f t="shared" si="2"/>
        <v>0</v>
      </c>
    </row>
    <row r="68" spans="2:19" s="138" customFormat="1" ht="12.75" customHeight="1">
      <c r="B68" s="157" t="s">
        <v>317</v>
      </c>
      <c r="C68" s="142" t="s">
        <v>318</v>
      </c>
      <c r="D68" s="221"/>
      <c r="E68" s="221"/>
      <c r="F68" s="221"/>
      <c r="G68" s="221"/>
      <c r="H68" s="221"/>
      <c r="I68" s="222"/>
      <c r="J68" s="221"/>
      <c r="K68" s="223"/>
      <c r="L68" s="223"/>
      <c r="M68" s="224"/>
      <c r="N68" s="224"/>
      <c r="O68" s="224"/>
      <c r="P68" s="224"/>
      <c r="Q68" s="224"/>
      <c r="R68" s="225"/>
      <c r="S68" s="137">
        <f t="shared" si="2"/>
        <v>0</v>
      </c>
    </row>
    <row r="69" spans="2:19" s="138" customFormat="1" ht="12.75" customHeight="1">
      <c r="B69" s="153" t="s">
        <v>319</v>
      </c>
      <c r="C69" s="142" t="s">
        <v>320</v>
      </c>
      <c r="D69" s="221"/>
      <c r="E69" s="221"/>
      <c r="F69" s="221"/>
      <c r="G69" s="221"/>
      <c r="H69" s="221"/>
      <c r="I69" s="222"/>
      <c r="J69" s="221"/>
      <c r="K69" s="223"/>
      <c r="L69" s="223"/>
      <c r="M69" s="224"/>
      <c r="N69" s="224"/>
      <c r="O69" s="224"/>
      <c r="P69" s="224"/>
      <c r="Q69" s="224"/>
      <c r="R69" s="225"/>
      <c r="S69" s="137">
        <f t="shared" si="2"/>
        <v>0</v>
      </c>
    </row>
    <row r="70" spans="2:19" s="138" customFormat="1" ht="12.75" customHeight="1">
      <c r="B70" s="153" t="s">
        <v>321</v>
      </c>
      <c r="C70" s="142" t="s">
        <v>322</v>
      </c>
      <c r="D70" s="221"/>
      <c r="E70" s="221"/>
      <c r="F70" s="221"/>
      <c r="G70" s="221"/>
      <c r="H70" s="221"/>
      <c r="I70" s="222"/>
      <c r="J70" s="221"/>
      <c r="K70" s="223"/>
      <c r="L70" s="223"/>
      <c r="M70" s="224"/>
      <c r="N70" s="224"/>
      <c r="O70" s="224"/>
      <c r="P70" s="224"/>
      <c r="Q70" s="224"/>
      <c r="R70" s="225"/>
      <c r="S70" s="137">
        <f t="shared" si="2"/>
        <v>0</v>
      </c>
    </row>
    <row r="71" spans="2:19" s="138" customFormat="1" ht="12.75" customHeight="1">
      <c r="B71" s="153" t="s">
        <v>323</v>
      </c>
      <c r="C71" s="142" t="s">
        <v>324</v>
      </c>
      <c r="D71" s="221"/>
      <c r="E71" s="221"/>
      <c r="F71" s="221"/>
      <c r="G71" s="221"/>
      <c r="H71" s="221"/>
      <c r="I71" s="222"/>
      <c r="J71" s="221"/>
      <c r="K71" s="223"/>
      <c r="L71" s="223"/>
      <c r="M71" s="224"/>
      <c r="N71" s="224"/>
      <c r="O71" s="224"/>
      <c r="P71" s="224"/>
      <c r="Q71" s="224"/>
      <c r="R71" s="225"/>
      <c r="S71" s="137">
        <f t="shared" si="2"/>
        <v>0</v>
      </c>
    </row>
    <row r="72" spans="2:19" s="138" customFormat="1" ht="12.75" customHeight="1">
      <c r="B72" s="153" t="s">
        <v>325</v>
      </c>
      <c r="C72" s="142" t="s">
        <v>326</v>
      </c>
      <c r="D72" s="221"/>
      <c r="E72" s="221"/>
      <c r="F72" s="221"/>
      <c r="G72" s="221"/>
      <c r="H72" s="221"/>
      <c r="I72" s="222"/>
      <c r="J72" s="221"/>
      <c r="K72" s="223"/>
      <c r="L72" s="223"/>
      <c r="M72" s="224"/>
      <c r="N72" s="224"/>
      <c r="O72" s="224"/>
      <c r="P72" s="224"/>
      <c r="Q72" s="224"/>
      <c r="R72" s="225"/>
      <c r="S72" s="137">
        <f t="shared" si="2"/>
        <v>0</v>
      </c>
    </row>
    <row r="73" spans="2:19" s="138" customFormat="1" ht="12.75" customHeight="1">
      <c r="B73" s="153" t="s">
        <v>327</v>
      </c>
      <c r="C73" s="142" t="s">
        <v>328</v>
      </c>
      <c r="D73" s="221">
        <v>76</v>
      </c>
      <c r="E73" s="221"/>
      <c r="F73" s="221"/>
      <c r="G73" s="221"/>
      <c r="H73" s="221"/>
      <c r="I73" s="222">
        <v>76</v>
      </c>
      <c r="J73" s="221"/>
      <c r="K73" s="223"/>
      <c r="L73" s="223">
        <v>5</v>
      </c>
      <c r="M73" s="224"/>
      <c r="N73" s="224">
        <v>5</v>
      </c>
      <c r="O73" s="224">
        <v>5</v>
      </c>
      <c r="P73" s="224"/>
      <c r="Q73" s="224"/>
      <c r="R73" s="225"/>
      <c r="S73" s="137">
        <f t="shared" si="2"/>
        <v>0</v>
      </c>
    </row>
    <row r="74" spans="2:19" s="138" customFormat="1" ht="12.75" customHeight="1">
      <c r="B74" s="153" t="s">
        <v>329</v>
      </c>
      <c r="C74" s="142" t="s">
        <v>330</v>
      </c>
      <c r="D74" s="221"/>
      <c r="E74" s="221"/>
      <c r="F74" s="221"/>
      <c r="G74" s="221"/>
      <c r="H74" s="221"/>
      <c r="I74" s="222"/>
      <c r="J74" s="221"/>
      <c r="K74" s="223"/>
      <c r="L74" s="223"/>
      <c r="M74" s="224"/>
      <c r="N74" s="224"/>
      <c r="O74" s="224"/>
      <c r="P74" s="224"/>
      <c r="Q74" s="224"/>
      <c r="R74" s="225"/>
      <c r="S74" s="137">
        <f t="shared" si="2"/>
        <v>0</v>
      </c>
    </row>
    <row r="75" spans="2:19" s="138" customFormat="1" ht="12.75" customHeight="1">
      <c r="B75" s="153"/>
      <c r="C75" s="142"/>
      <c r="D75" s="221"/>
      <c r="E75" s="221"/>
      <c r="F75" s="221"/>
      <c r="G75" s="221"/>
      <c r="H75" s="221"/>
      <c r="I75" s="222"/>
      <c r="J75" s="221"/>
      <c r="K75" s="223"/>
      <c r="L75" s="223"/>
      <c r="M75" s="224"/>
      <c r="N75" s="224"/>
      <c r="O75" s="224"/>
      <c r="P75" s="224"/>
      <c r="Q75" s="224"/>
      <c r="R75" s="225"/>
      <c r="S75" s="137">
        <f t="shared" si="2"/>
        <v>0</v>
      </c>
    </row>
    <row r="76" spans="2:19" s="138" customFormat="1" ht="15" customHeight="1">
      <c r="B76" s="158" t="s">
        <v>331</v>
      </c>
      <c r="C76" s="136" t="s">
        <v>17</v>
      </c>
      <c r="D76" s="237">
        <f>SUM(D77:D188)</f>
        <v>5562</v>
      </c>
      <c r="E76" s="238">
        <f aca="true" t="shared" si="6" ref="E76:R76">SUM(E77:E188)</f>
        <v>1637</v>
      </c>
      <c r="F76" s="237">
        <f t="shared" si="6"/>
        <v>0</v>
      </c>
      <c r="G76" s="237">
        <f t="shared" si="6"/>
        <v>0</v>
      </c>
      <c r="H76" s="237">
        <f t="shared" si="6"/>
        <v>0</v>
      </c>
      <c r="I76" s="237">
        <f t="shared" si="6"/>
        <v>3925</v>
      </c>
      <c r="J76" s="237">
        <f t="shared" si="6"/>
        <v>0</v>
      </c>
      <c r="K76" s="237">
        <f t="shared" si="6"/>
        <v>1281</v>
      </c>
      <c r="L76" s="237">
        <f t="shared" si="6"/>
        <v>199</v>
      </c>
      <c r="M76" s="237">
        <f t="shared" si="6"/>
        <v>69</v>
      </c>
      <c r="N76" s="237">
        <f t="shared" si="6"/>
        <v>120</v>
      </c>
      <c r="O76" s="237">
        <f t="shared" si="6"/>
        <v>123</v>
      </c>
      <c r="P76" s="237">
        <f t="shared" si="6"/>
        <v>28</v>
      </c>
      <c r="Q76" s="237">
        <f t="shared" si="6"/>
        <v>0</v>
      </c>
      <c r="R76" s="237">
        <f t="shared" si="6"/>
        <v>0</v>
      </c>
      <c r="S76" s="137">
        <f aca="true" t="shared" si="7" ref="S76:S139">SUM(E76:J76)-D76</f>
        <v>0</v>
      </c>
    </row>
    <row r="77" spans="2:19" s="138" customFormat="1" ht="22.5" customHeight="1">
      <c r="B77" s="141" t="s">
        <v>332</v>
      </c>
      <c r="C77" s="142" t="s">
        <v>333</v>
      </c>
      <c r="D77" s="221">
        <v>218</v>
      </c>
      <c r="E77" s="221"/>
      <c r="F77" s="221"/>
      <c r="G77" s="221"/>
      <c r="H77" s="221"/>
      <c r="I77" s="222">
        <v>218</v>
      </c>
      <c r="J77" s="221"/>
      <c r="K77" s="223"/>
      <c r="L77" s="223">
        <v>7</v>
      </c>
      <c r="M77" s="224">
        <v>2</v>
      </c>
      <c r="N77" s="224">
        <v>2</v>
      </c>
      <c r="O77" s="224">
        <v>1</v>
      </c>
      <c r="P77" s="224"/>
      <c r="Q77" s="224"/>
      <c r="R77" s="144"/>
      <c r="S77" s="137">
        <f t="shared" si="7"/>
        <v>0</v>
      </c>
    </row>
    <row r="78" spans="2:19" s="138" customFormat="1" ht="12.75" customHeight="1">
      <c r="B78" s="153" t="s">
        <v>334</v>
      </c>
      <c r="C78" s="142" t="s">
        <v>335</v>
      </c>
      <c r="D78" s="221">
        <v>108</v>
      </c>
      <c r="E78" s="221"/>
      <c r="F78" s="221"/>
      <c r="G78" s="221"/>
      <c r="H78" s="221"/>
      <c r="I78" s="222">
        <v>108</v>
      </c>
      <c r="J78" s="221"/>
      <c r="K78" s="223"/>
      <c r="L78" s="223">
        <v>4</v>
      </c>
      <c r="M78" s="224">
        <v>1</v>
      </c>
      <c r="N78" s="224">
        <v>1</v>
      </c>
      <c r="O78" s="224">
        <v>1</v>
      </c>
      <c r="P78" s="224"/>
      <c r="Q78" s="224"/>
      <c r="R78" s="144"/>
      <c r="S78" s="137">
        <f t="shared" si="7"/>
        <v>0</v>
      </c>
    </row>
    <row r="79" spans="2:19" s="138" customFormat="1" ht="12.75" customHeight="1">
      <c r="B79" s="153" t="s">
        <v>336</v>
      </c>
      <c r="C79" s="142" t="s">
        <v>337</v>
      </c>
      <c r="D79" s="221">
        <v>54</v>
      </c>
      <c r="E79" s="221"/>
      <c r="F79" s="221"/>
      <c r="G79" s="221"/>
      <c r="H79" s="221"/>
      <c r="I79" s="222">
        <v>54</v>
      </c>
      <c r="J79" s="221"/>
      <c r="K79" s="223"/>
      <c r="L79" s="223">
        <v>2</v>
      </c>
      <c r="M79" s="224"/>
      <c r="N79" s="224">
        <v>2</v>
      </c>
      <c r="O79" s="224"/>
      <c r="P79" s="224"/>
      <c r="Q79" s="224"/>
      <c r="R79" s="144"/>
      <c r="S79" s="137">
        <f t="shared" si="7"/>
        <v>0</v>
      </c>
    </row>
    <row r="80" spans="2:19" s="138" customFormat="1" ht="12.75" customHeight="1">
      <c r="B80" s="153" t="s">
        <v>338</v>
      </c>
      <c r="C80" s="142" t="s">
        <v>339</v>
      </c>
      <c r="D80" s="221">
        <v>185</v>
      </c>
      <c r="E80" s="221"/>
      <c r="F80" s="221"/>
      <c r="G80" s="221"/>
      <c r="H80" s="221"/>
      <c r="I80" s="222">
        <v>185</v>
      </c>
      <c r="J80" s="221"/>
      <c r="K80" s="223">
        <v>80</v>
      </c>
      <c r="L80" s="223">
        <v>4</v>
      </c>
      <c r="M80" s="224"/>
      <c r="N80" s="224">
        <v>4</v>
      </c>
      <c r="O80" s="224">
        <v>4</v>
      </c>
      <c r="P80" s="224">
        <v>2</v>
      </c>
      <c r="Q80" s="224"/>
      <c r="R80" s="144"/>
      <c r="S80" s="137">
        <f t="shared" si="7"/>
        <v>0</v>
      </c>
    </row>
    <row r="81" spans="2:19" s="138" customFormat="1" ht="12.75" customHeight="1">
      <c r="B81" s="153" t="s">
        <v>340</v>
      </c>
      <c r="C81" s="142" t="s">
        <v>341</v>
      </c>
      <c r="D81" s="221"/>
      <c r="E81" s="221"/>
      <c r="F81" s="221"/>
      <c r="G81" s="221"/>
      <c r="H81" s="221"/>
      <c r="I81" s="222"/>
      <c r="J81" s="221"/>
      <c r="K81" s="223"/>
      <c r="L81" s="223"/>
      <c r="M81" s="224"/>
      <c r="N81" s="224"/>
      <c r="O81" s="224"/>
      <c r="P81" s="224"/>
      <c r="Q81" s="224"/>
      <c r="R81" s="144"/>
      <c r="S81" s="137">
        <f t="shared" si="7"/>
        <v>0</v>
      </c>
    </row>
    <row r="82" spans="2:19" s="138" customFormat="1" ht="12.75" customHeight="1">
      <c r="B82" s="153" t="s">
        <v>342</v>
      </c>
      <c r="C82" s="142" t="s">
        <v>343</v>
      </c>
      <c r="D82" s="221"/>
      <c r="E82" s="221"/>
      <c r="F82" s="221"/>
      <c r="G82" s="221"/>
      <c r="H82" s="221"/>
      <c r="I82" s="222"/>
      <c r="J82" s="221"/>
      <c r="K82" s="223"/>
      <c r="L82" s="223"/>
      <c r="M82" s="224"/>
      <c r="N82" s="224"/>
      <c r="O82" s="224"/>
      <c r="P82" s="224"/>
      <c r="Q82" s="224"/>
      <c r="R82" s="144"/>
      <c r="S82" s="137">
        <f t="shared" si="7"/>
        <v>0</v>
      </c>
    </row>
    <row r="83" spans="2:19" s="138" customFormat="1" ht="12.75" customHeight="1">
      <c r="B83" s="153" t="s">
        <v>344</v>
      </c>
      <c r="C83" s="142" t="s">
        <v>345</v>
      </c>
      <c r="D83" s="221"/>
      <c r="E83" s="221"/>
      <c r="F83" s="221"/>
      <c r="G83" s="221"/>
      <c r="H83" s="221"/>
      <c r="I83" s="222"/>
      <c r="J83" s="221"/>
      <c r="K83" s="223"/>
      <c r="L83" s="223"/>
      <c r="M83" s="224"/>
      <c r="N83" s="224"/>
      <c r="O83" s="224"/>
      <c r="P83" s="224"/>
      <c r="Q83" s="224"/>
      <c r="R83" s="144"/>
      <c r="S83" s="137">
        <f t="shared" si="7"/>
        <v>0</v>
      </c>
    </row>
    <row r="84" spans="2:19" s="138" customFormat="1" ht="12.75" customHeight="1">
      <c r="B84" s="153" t="s">
        <v>346</v>
      </c>
      <c r="C84" s="142" t="s">
        <v>347</v>
      </c>
      <c r="D84" s="221"/>
      <c r="E84" s="221"/>
      <c r="F84" s="221"/>
      <c r="G84" s="221"/>
      <c r="H84" s="221"/>
      <c r="I84" s="222"/>
      <c r="J84" s="221"/>
      <c r="K84" s="227"/>
      <c r="L84" s="227"/>
      <c r="M84" s="228"/>
      <c r="N84" s="228"/>
      <c r="O84" s="228"/>
      <c r="P84" s="228"/>
      <c r="Q84" s="228"/>
      <c r="R84" s="144"/>
      <c r="S84" s="137">
        <f t="shared" si="7"/>
        <v>0</v>
      </c>
    </row>
    <row r="85" spans="2:19" s="138" customFormat="1" ht="12.75" customHeight="1">
      <c r="B85" s="153" t="s">
        <v>348</v>
      </c>
      <c r="C85" s="142" t="s">
        <v>349</v>
      </c>
      <c r="D85" s="221">
        <v>40</v>
      </c>
      <c r="E85" s="221"/>
      <c r="F85" s="221"/>
      <c r="G85" s="221"/>
      <c r="H85" s="221"/>
      <c r="I85" s="222">
        <v>40</v>
      </c>
      <c r="J85" s="221"/>
      <c r="K85" s="223">
        <v>2</v>
      </c>
      <c r="L85" s="229">
        <v>2</v>
      </c>
      <c r="M85" s="224"/>
      <c r="N85" s="224">
        <v>2</v>
      </c>
      <c r="O85" s="224">
        <v>1</v>
      </c>
      <c r="P85" s="224"/>
      <c r="Q85" s="224"/>
      <c r="R85" s="144"/>
      <c r="S85" s="137">
        <f t="shared" si="7"/>
        <v>0</v>
      </c>
    </row>
    <row r="86" spans="2:19" s="138" customFormat="1" ht="12.75" customHeight="1">
      <c r="B86" s="153" t="s">
        <v>350</v>
      </c>
      <c r="C86" s="142" t="s">
        <v>351</v>
      </c>
      <c r="D86" s="221"/>
      <c r="E86" s="221"/>
      <c r="F86" s="221"/>
      <c r="G86" s="221"/>
      <c r="H86" s="221"/>
      <c r="I86" s="222"/>
      <c r="J86" s="221"/>
      <c r="K86" s="223"/>
      <c r="L86" s="223"/>
      <c r="M86" s="224"/>
      <c r="N86" s="224"/>
      <c r="O86" s="224"/>
      <c r="P86" s="224"/>
      <c r="Q86" s="224"/>
      <c r="R86" s="144"/>
      <c r="S86" s="137">
        <f t="shared" si="7"/>
        <v>0</v>
      </c>
    </row>
    <row r="87" spans="2:19" s="138" customFormat="1" ht="12.75" customHeight="1">
      <c r="B87" s="153" t="s">
        <v>352</v>
      </c>
      <c r="C87" s="142" t="s">
        <v>353</v>
      </c>
      <c r="D87" s="221">
        <v>50</v>
      </c>
      <c r="E87" s="221"/>
      <c r="F87" s="221"/>
      <c r="G87" s="221"/>
      <c r="H87" s="221"/>
      <c r="I87" s="222">
        <v>50</v>
      </c>
      <c r="J87" s="221"/>
      <c r="K87" s="223"/>
      <c r="L87" s="223">
        <v>1</v>
      </c>
      <c r="M87" s="224"/>
      <c r="N87" s="224">
        <v>1</v>
      </c>
      <c r="O87" s="224"/>
      <c r="P87" s="224"/>
      <c r="Q87" s="224"/>
      <c r="R87" s="144"/>
      <c r="S87" s="137">
        <f t="shared" si="7"/>
        <v>0</v>
      </c>
    </row>
    <row r="88" spans="2:19" s="138" customFormat="1" ht="12.75" customHeight="1">
      <c r="B88" s="153" t="s">
        <v>354</v>
      </c>
      <c r="C88" s="142" t="s">
        <v>355</v>
      </c>
      <c r="D88" s="221"/>
      <c r="E88" s="221"/>
      <c r="F88" s="221"/>
      <c r="G88" s="221"/>
      <c r="H88" s="221"/>
      <c r="I88" s="222"/>
      <c r="J88" s="221"/>
      <c r="K88" s="223"/>
      <c r="L88" s="223"/>
      <c r="M88" s="224"/>
      <c r="N88" s="224"/>
      <c r="O88" s="224"/>
      <c r="P88" s="224"/>
      <c r="Q88" s="224"/>
      <c r="R88" s="144"/>
      <c r="S88" s="137">
        <f t="shared" si="7"/>
        <v>0</v>
      </c>
    </row>
    <row r="89" spans="2:19" s="138" customFormat="1" ht="12.75" customHeight="1">
      <c r="B89" s="153" t="s">
        <v>356</v>
      </c>
      <c r="C89" s="142" t="s">
        <v>357</v>
      </c>
      <c r="D89" s="221">
        <v>32</v>
      </c>
      <c r="E89" s="221"/>
      <c r="F89" s="221"/>
      <c r="G89" s="221"/>
      <c r="H89" s="221"/>
      <c r="I89" s="222">
        <v>32</v>
      </c>
      <c r="J89" s="221"/>
      <c r="K89" s="223">
        <v>3</v>
      </c>
      <c r="L89" s="223">
        <v>3</v>
      </c>
      <c r="M89" s="224"/>
      <c r="N89" s="224">
        <v>3</v>
      </c>
      <c r="O89" s="224"/>
      <c r="P89" s="224"/>
      <c r="Q89" s="224"/>
      <c r="R89" s="144"/>
      <c r="S89" s="137">
        <f t="shared" si="7"/>
        <v>0</v>
      </c>
    </row>
    <row r="90" spans="2:19" s="138" customFormat="1" ht="12.75" customHeight="1">
      <c r="B90" s="153" t="s">
        <v>358</v>
      </c>
      <c r="C90" s="142" t="s">
        <v>359</v>
      </c>
      <c r="D90" s="221">
        <v>205</v>
      </c>
      <c r="E90" s="221">
        <v>175</v>
      </c>
      <c r="F90" s="221"/>
      <c r="G90" s="221"/>
      <c r="H90" s="221"/>
      <c r="I90" s="222">
        <v>30</v>
      </c>
      <c r="J90" s="221"/>
      <c r="K90" s="223"/>
      <c r="L90" s="223">
        <v>5</v>
      </c>
      <c r="M90" s="224">
        <v>4</v>
      </c>
      <c r="N90" s="224"/>
      <c r="O90" s="224">
        <v>4</v>
      </c>
      <c r="P90" s="224"/>
      <c r="Q90" s="224"/>
      <c r="R90" s="144"/>
      <c r="S90" s="137">
        <f t="shared" si="7"/>
        <v>0</v>
      </c>
    </row>
    <row r="91" spans="2:19" s="138" customFormat="1" ht="12.75" customHeight="1">
      <c r="B91" s="153" t="s">
        <v>360</v>
      </c>
      <c r="C91" s="142" t="s">
        <v>361</v>
      </c>
      <c r="D91" s="221"/>
      <c r="E91" s="221"/>
      <c r="F91" s="221"/>
      <c r="G91" s="221"/>
      <c r="H91" s="221"/>
      <c r="I91" s="222"/>
      <c r="J91" s="221"/>
      <c r="K91" s="223"/>
      <c r="L91" s="223"/>
      <c r="M91" s="224"/>
      <c r="N91" s="224"/>
      <c r="O91" s="224"/>
      <c r="P91" s="224"/>
      <c r="Q91" s="224"/>
      <c r="R91" s="144"/>
      <c r="S91" s="137">
        <f t="shared" si="7"/>
        <v>0</v>
      </c>
    </row>
    <row r="92" spans="2:19" s="138" customFormat="1" ht="12.75" customHeight="1">
      <c r="B92" s="153" t="s">
        <v>362</v>
      </c>
      <c r="C92" s="142" t="s">
        <v>363</v>
      </c>
      <c r="D92" s="221"/>
      <c r="E92" s="221"/>
      <c r="F92" s="221"/>
      <c r="G92" s="221"/>
      <c r="H92" s="221"/>
      <c r="I92" s="222"/>
      <c r="J92" s="221"/>
      <c r="K92" s="223"/>
      <c r="L92" s="223"/>
      <c r="M92" s="224"/>
      <c r="N92" s="224"/>
      <c r="O92" s="224"/>
      <c r="P92" s="224"/>
      <c r="Q92" s="224"/>
      <c r="R92" s="144"/>
      <c r="S92" s="137">
        <f t="shared" si="7"/>
        <v>0</v>
      </c>
    </row>
    <row r="93" spans="2:19" s="138" customFormat="1" ht="12.75" customHeight="1">
      <c r="B93" s="153" t="s">
        <v>364</v>
      </c>
      <c r="C93" s="142" t="s">
        <v>365</v>
      </c>
      <c r="D93" s="221"/>
      <c r="E93" s="221"/>
      <c r="F93" s="221"/>
      <c r="G93" s="221"/>
      <c r="H93" s="221"/>
      <c r="I93" s="222"/>
      <c r="J93" s="221"/>
      <c r="K93" s="223"/>
      <c r="L93" s="223"/>
      <c r="M93" s="224"/>
      <c r="N93" s="224"/>
      <c r="O93" s="224"/>
      <c r="P93" s="224"/>
      <c r="Q93" s="224"/>
      <c r="R93" s="144"/>
      <c r="S93" s="137">
        <f t="shared" si="7"/>
        <v>0</v>
      </c>
    </row>
    <row r="94" spans="2:19" s="138" customFormat="1" ht="12.75" customHeight="1">
      <c r="B94" s="153" t="s">
        <v>366</v>
      </c>
      <c r="C94" s="142" t="s">
        <v>367</v>
      </c>
      <c r="D94" s="221">
        <v>112</v>
      </c>
      <c r="E94" s="221">
        <v>54</v>
      </c>
      <c r="F94" s="221"/>
      <c r="G94" s="221"/>
      <c r="H94" s="221"/>
      <c r="I94" s="222">
        <v>58</v>
      </c>
      <c r="J94" s="221"/>
      <c r="K94" s="223">
        <v>9</v>
      </c>
      <c r="L94" s="223">
        <v>2</v>
      </c>
      <c r="M94" s="224">
        <v>1</v>
      </c>
      <c r="N94" s="224"/>
      <c r="O94" s="224">
        <v>1</v>
      </c>
      <c r="P94" s="224"/>
      <c r="Q94" s="224"/>
      <c r="R94" s="144"/>
      <c r="S94" s="137">
        <f t="shared" si="7"/>
        <v>0</v>
      </c>
    </row>
    <row r="95" spans="2:19" s="138" customFormat="1" ht="12.75" customHeight="1">
      <c r="B95" s="153" t="s">
        <v>368</v>
      </c>
      <c r="C95" s="142" t="s">
        <v>369</v>
      </c>
      <c r="D95" s="221">
        <v>26</v>
      </c>
      <c r="E95" s="221"/>
      <c r="F95" s="221"/>
      <c r="G95" s="221"/>
      <c r="H95" s="221"/>
      <c r="I95" s="222">
        <v>26</v>
      </c>
      <c r="J95" s="221"/>
      <c r="K95" s="223">
        <v>2</v>
      </c>
      <c r="L95" s="223">
        <v>1</v>
      </c>
      <c r="M95" s="224"/>
      <c r="N95" s="224">
        <v>1</v>
      </c>
      <c r="O95" s="224"/>
      <c r="P95" s="224"/>
      <c r="Q95" s="224"/>
      <c r="R95" s="144"/>
      <c r="S95" s="137">
        <f t="shared" si="7"/>
        <v>0</v>
      </c>
    </row>
    <row r="96" spans="2:19" s="138" customFormat="1" ht="12.75" customHeight="1">
      <c r="B96" s="153" t="s">
        <v>370</v>
      </c>
      <c r="C96" s="142" t="s">
        <v>371</v>
      </c>
      <c r="D96" s="221"/>
      <c r="E96" s="221"/>
      <c r="F96" s="221"/>
      <c r="G96" s="221"/>
      <c r="H96" s="221"/>
      <c r="I96" s="222"/>
      <c r="J96" s="221"/>
      <c r="K96" s="223"/>
      <c r="L96" s="223"/>
      <c r="M96" s="224"/>
      <c r="N96" s="224"/>
      <c r="O96" s="224"/>
      <c r="P96" s="224"/>
      <c r="Q96" s="224"/>
      <c r="R96" s="144"/>
      <c r="S96" s="137">
        <f t="shared" si="7"/>
        <v>0</v>
      </c>
    </row>
    <row r="97" spans="2:19" s="138" customFormat="1" ht="12.75" customHeight="1">
      <c r="B97" s="153" t="s">
        <v>372</v>
      </c>
      <c r="C97" s="142" t="s">
        <v>373</v>
      </c>
      <c r="D97" s="221"/>
      <c r="E97" s="221"/>
      <c r="F97" s="221"/>
      <c r="G97" s="221"/>
      <c r="H97" s="221"/>
      <c r="I97" s="222"/>
      <c r="J97" s="221"/>
      <c r="K97" s="223"/>
      <c r="L97" s="223"/>
      <c r="M97" s="224"/>
      <c r="N97" s="224"/>
      <c r="O97" s="224"/>
      <c r="P97" s="224"/>
      <c r="Q97" s="224"/>
      <c r="R97" s="144"/>
      <c r="S97" s="137">
        <f t="shared" si="7"/>
        <v>0</v>
      </c>
    </row>
    <row r="98" spans="2:19" s="138" customFormat="1" ht="12.75" customHeight="1">
      <c r="B98" s="153" t="s">
        <v>374</v>
      </c>
      <c r="C98" s="142" t="s">
        <v>375</v>
      </c>
      <c r="D98" s="221">
        <v>98</v>
      </c>
      <c r="E98" s="221">
        <v>23</v>
      </c>
      <c r="F98" s="221"/>
      <c r="G98" s="221"/>
      <c r="H98" s="221"/>
      <c r="I98" s="222">
        <v>75</v>
      </c>
      <c r="J98" s="221"/>
      <c r="K98" s="223">
        <v>5</v>
      </c>
      <c r="L98" s="223">
        <v>2</v>
      </c>
      <c r="M98" s="224">
        <v>1</v>
      </c>
      <c r="N98" s="224"/>
      <c r="O98" s="224">
        <v>1</v>
      </c>
      <c r="P98" s="224"/>
      <c r="Q98" s="224"/>
      <c r="R98" s="144"/>
      <c r="S98" s="137">
        <f t="shared" si="7"/>
        <v>0</v>
      </c>
    </row>
    <row r="99" spans="2:19" s="138" customFormat="1" ht="12.75" customHeight="1">
      <c r="B99" s="153" t="s">
        <v>376</v>
      </c>
      <c r="C99" s="142" t="s">
        <v>377</v>
      </c>
      <c r="D99" s="221">
        <v>130</v>
      </c>
      <c r="E99" s="221"/>
      <c r="F99" s="221"/>
      <c r="G99" s="221"/>
      <c r="H99" s="221"/>
      <c r="I99" s="222">
        <v>130</v>
      </c>
      <c r="J99" s="221"/>
      <c r="K99" s="223">
        <v>5</v>
      </c>
      <c r="L99" s="223">
        <v>2</v>
      </c>
      <c r="M99" s="224"/>
      <c r="N99" s="224">
        <v>2</v>
      </c>
      <c r="O99" s="224">
        <v>2</v>
      </c>
      <c r="P99" s="224"/>
      <c r="Q99" s="224"/>
      <c r="R99" s="144"/>
      <c r="S99" s="137">
        <f t="shared" si="7"/>
        <v>0</v>
      </c>
    </row>
    <row r="100" spans="2:19" s="138" customFormat="1" ht="12.75" customHeight="1">
      <c r="B100" s="153" t="s">
        <v>378</v>
      </c>
      <c r="C100" s="142" t="s">
        <v>379</v>
      </c>
      <c r="D100" s="221"/>
      <c r="E100" s="221"/>
      <c r="F100" s="221"/>
      <c r="G100" s="221"/>
      <c r="H100" s="221"/>
      <c r="I100" s="222"/>
      <c r="J100" s="221"/>
      <c r="K100" s="223"/>
      <c r="L100" s="223"/>
      <c r="M100" s="224"/>
      <c r="N100" s="224"/>
      <c r="O100" s="224"/>
      <c r="P100" s="224"/>
      <c r="Q100" s="224"/>
      <c r="R100" s="144"/>
      <c r="S100" s="137">
        <f t="shared" si="7"/>
        <v>0</v>
      </c>
    </row>
    <row r="101" spans="2:19" s="138" customFormat="1" ht="12.75" customHeight="1">
      <c r="B101" s="153" t="s">
        <v>380</v>
      </c>
      <c r="C101" s="142" t="s">
        <v>381</v>
      </c>
      <c r="D101" s="221"/>
      <c r="E101" s="221"/>
      <c r="F101" s="221"/>
      <c r="G101" s="221"/>
      <c r="H101" s="221"/>
      <c r="I101" s="222"/>
      <c r="J101" s="221"/>
      <c r="K101" s="223"/>
      <c r="L101" s="223"/>
      <c r="M101" s="224"/>
      <c r="N101" s="224"/>
      <c r="O101" s="224"/>
      <c r="P101" s="224"/>
      <c r="Q101" s="224"/>
      <c r="R101" s="144"/>
      <c r="S101" s="137">
        <f t="shared" si="7"/>
        <v>0</v>
      </c>
    </row>
    <row r="102" spans="2:19" s="138" customFormat="1" ht="12.75" customHeight="1">
      <c r="B102" s="153" t="s">
        <v>382</v>
      </c>
      <c r="C102" s="142" t="s">
        <v>383</v>
      </c>
      <c r="D102" s="221">
        <v>46</v>
      </c>
      <c r="E102" s="221"/>
      <c r="F102" s="221"/>
      <c r="G102" s="221"/>
      <c r="H102" s="221"/>
      <c r="I102" s="222">
        <v>46</v>
      </c>
      <c r="J102" s="221"/>
      <c r="K102" s="223">
        <v>3</v>
      </c>
      <c r="L102" s="223">
        <v>3</v>
      </c>
      <c r="M102" s="224"/>
      <c r="N102" s="224">
        <v>3</v>
      </c>
      <c r="O102" s="224">
        <v>3</v>
      </c>
      <c r="P102" s="224"/>
      <c r="Q102" s="224"/>
      <c r="R102" s="144"/>
      <c r="S102" s="137">
        <f t="shared" si="7"/>
        <v>0</v>
      </c>
    </row>
    <row r="103" spans="2:19" s="138" customFormat="1" ht="12.75" customHeight="1">
      <c r="B103" s="153" t="s">
        <v>384</v>
      </c>
      <c r="C103" s="142" t="s">
        <v>385</v>
      </c>
      <c r="D103" s="221"/>
      <c r="E103" s="221"/>
      <c r="F103" s="221"/>
      <c r="G103" s="221"/>
      <c r="H103" s="221"/>
      <c r="I103" s="222"/>
      <c r="J103" s="221"/>
      <c r="K103" s="223"/>
      <c r="L103" s="223"/>
      <c r="M103" s="224"/>
      <c r="N103" s="224"/>
      <c r="O103" s="224"/>
      <c r="P103" s="224"/>
      <c r="Q103" s="224"/>
      <c r="R103" s="144"/>
      <c r="S103" s="137">
        <f t="shared" si="7"/>
        <v>0</v>
      </c>
    </row>
    <row r="104" spans="2:19" s="138" customFormat="1" ht="12.75" customHeight="1">
      <c r="B104" s="153" t="s">
        <v>386</v>
      </c>
      <c r="C104" s="142" t="s">
        <v>387</v>
      </c>
      <c r="D104" s="221"/>
      <c r="E104" s="221"/>
      <c r="F104" s="221"/>
      <c r="G104" s="221"/>
      <c r="H104" s="221"/>
      <c r="I104" s="222"/>
      <c r="J104" s="221"/>
      <c r="K104" s="223"/>
      <c r="L104" s="223"/>
      <c r="M104" s="224"/>
      <c r="N104" s="224"/>
      <c r="O104" s="224"/>
      <c r="P104" s="224"/>
      <c r="Q104" s="224"/>
      <c r="R104" s="144"/>
      <c r="S104" s="137">
        <f t="shared" si="7"/>
        <v>0</v>
      </c>
    </row>
    <row r="105" spans="2:19" s="138" customFormat="1" ht="12.75" customHeight="1">
      <c r="B105" s="153" t="s">
        <v>388</v>
      </c>
      <c r="C105" s="142" t="s">
        <v>389</v>
      </c>
      <c r="D105" s="221"/>
      <c r="E105" s="221"/>
      <c r="F105" s="221"/>
      <c r="G105" s="221"/>
      <c r="H105" s="221"/>
      <c r="I105" s="222"/>
      <c r="J105" s="221"/>
      <c r="K105" s="223"/>
      <c r="L105" s="223"/>
      <c r="M105" s="224"/>
      <c r="N105" s="224"/>
      <c r="O105" s="224"/>
      <c r="P105" s="224"/>
      <c r="Q105" s="224"/>
      <c r="R105" s="144"/>
      <c r="S105" s="137">
        <f t="shared" si="7"/>
        <v>0</v>
      </c>
    </row>
    <row r="106" spans="2:19" s="138" customFormat="1" ht="12.75" customHeight="1">
      <c r="B106" s="153" t="s">
        <v>390</v>
      </c>
      <c r="C106" s="142" t="s">
        <v>391</v>
      </c>
      <c r="D106" s="221"/>
      <c r="E106" s="221"/>
      <c r="F106" s="221"/>
      <c r="G106" s="221"/>
      <c r="H106" s="221"/>
      <c r="I106" s="222"/>
      <c r="J106" s="221"/>
      <c r="K106" s="223"/>
      <c r="L106" s="223"/>
      <c r="M106" s="224"/>
      <c r="N106" s="224"/>
      <c r="O106" s="224"/>
      <c r="P106" s="224"/>
      <c r="Q106" s="224"/>
      <c r="R106" s="144"/>
      <c r="S106" s="137">
        <f t="shared" si="7"/>
        <v>0</v>
      </c>
    </row>
    <row r="107" spans="2:19" s="138" customFormat="1" ht="12.75" customHeight="1">
      <c r="B107" s="153" t="s">
        <v>392</v>
      </c>
      <c r="C107" s="142" t="s">
        <v>393</v>
      </c>
      <c r="D107" s="221"/>
      <c r="E107" s="221"/>
      <c r="F107" s="221"/>
      <c r="G107" s="221"/>
      <c r="H107" s="221"/>
      <c r="I107" s="222"/>
      <c r="J107" s="221"/>
      <c r="K107" s="223"/>
      <c r="L107" s="223"/>
      <c r="M107" s="224"/>
      <c r="N107" s="224"/>
      <c r="O107" s="224"/>
      <c r="P107" s="224"/>
      <c r="Q107" s="224"/>
      <c r="R107" s="144"/>
      <c r="S107" s="137">
        <f t="shared" si="7"/>
        <v>0</v>
      </c>
    </row>
    <row r="108" spans="2:19" s="138" customFormat="1" ht="12.75" customHeight="1">
      <c r="B108" s="153" t="s">
        <v>394</v>
      </c>
      <c r="C108" s="142" t="s">
        <v>395</v>
      </c>
      <c r="D108" s="221"/>
      <c r="E108" s="221"/>
      <c r="F108" s="221"/>
      <c r="G108" s="221"/>
      <c r="H108" s="221"/>
      <c r="I108" s="222"/>
      <c r="J108" s="221"/>
      <c r="K108" s="223"/>
      <c r="L108" s="223"/>
      <c r="M108" s="224"/>
      <c r="N108" s="224"/>
      <c r="O108" s="224"/>
      <c r="P108" s="224"/>
      <c r="Q108" s="224"/>
      <c r="R108" s="144"/>
      <c r="S108" s="137">
        <f t="shared" si="7"/>
        <v>0</v>
      </c>
    </row>
    <row r="109" spans="2:19" s="138" customFormat="1" ht="12.75" customHeight="1">
      <c r="B109" s="153" t="s">
        <v>396</v>
      </c>
      <c r="C109" s="142" t="s">
        <v>397</v>
      </c>
      <c r="D109" s="221"/>
      <c r="E109" s="221"/>
      <c r="F109" s="221"/>
      <c r="G109" s="221"/>
      <c r="H109" s="221"/>
      <c r="I109" s="222"/>
      <c r="J109" s="221"/>
      <c r="K109" s="223"/>
      <c r="L109" s="223"/>
      <c r="M109" s="224"/>
      <c r="N109" s="224"/>
      <c r="O109" s="224"/>
      <c r="P109" s="224"/>
      <c r="Q109" s="224"/>
      <c r="R109" s="144"/>
      <c r="S109" s="137">
        <f t="shared" si="7"/>
        <v>0</v>
      </c>
    </row>
    <row r="110" spans="2:19" s="138" customFormat="1" ht="12.75" customHeight="1">
      <c r="B110" s="153" t="s">
        <v>398</v>
      </c>
      <c r="C110" s="142" t="s">
        <v>399</v>
      </c>
      <c r="D110" s="221">
        <v>35</v>
      </c>
      <c r="E110" s="221"/>
      <c r="F110" s="221"/>
      <c r="G110" s="221"/>
      <c r="H110" s="221"/>
      <c r="I110" s="222">
        <v>35</v>
      </c>
      <c r="J110" s="221"/>
      <c r="K110" s="223">
        <v>35</v>
      </c>
      <c r="L110" s="223">
        <v>2</v>
      </c>
      <c r="M110" s="224">
        <v>2</v>
      </c>
      <c r="N110" s="224">
        <v>2</v>
      </c>
      <c r="O110" s="224">
        <v>1</v>
      </c>
      <c r="P110" s="224">
        <v>2</v>
      </c>
      <c r="Q110" s="224"/>
      <c r="R110" s="144"/>
      <c r="S110" s="137">
        <f t="shared" si="7"/>
        <v>0</v>
      </c>
    </row>
    <row r="111" spans="2:19" s="138" customFormat="1" ht="12.75" customHeight="1">
      <c r="B111" s="153" t="s">
        <v>400</v>
      </c>
      <c r="C111" s="142" t="s">
        <v>401</v>
      </c>
      <c r="D111" s="221">
        <v>20</v>
      </c>
      <c r="E111" s="221"/>
      <c r="F111" s="221"/>
      <c r="G111" s="221"/>
      <c r="H111" s="221"/>
      <c r="I111" s="222">
        <v>20</v>
      </c>
      <c r="J111" s="221"/>
      <c r="K111" s="223"/>
      <c r="L111" s="223">
        <v>1</v>
      </c>
      <c r="M111" s="224"/>
      <c r="N111" s="224">
        <v>1</v>
      </c>
      <c r="O111" s="224">
        <v>1</v>
      </c>
      <c r="P111" s="224"/>
      <c r="Q111" s="224"/>
      <c r="R111" s="144"/>
      <c r="S111" s="137">
        <f t="shared" si="7"/>
        <v>0</v>
      </c>
    </row>
    <row r="112" spans="2:19" s="138" customFormat="1" ht="12.75" customHeight="1">
      <c r="B112" s="153" t="s">
        <v>402</v>
      </c>
      <c r="C112" s="142" t="s">
        <v>403</v>
      </c>
      <c r="D112" s="221"/>
      <c r="E112" s="221"/>
      <c r="F112" s="221"/>
      <c r="G112" s="221"/>
      <c r="H112" s="221"/>
      <c r="I112" s="222"/>
      <c r="J112" s="221"/>
      <c r="K112" s="223"/>
      <c r="L112" s="223"/>
      <c r="M112" s="224"/>
      <c r="N112" s="224"/>
      <c r="O112" s="224"/>
      <c r="P112" s="224"/>
      <c r="Q112" s="224"/>
      <c r="R112" s="144"/>
      <c r="S112" s="137">
        <f t="shared" si="7"/>
        <v>0</v>
      </c>
    </row>
    <row r="113" spans="2:19" s="138" customFormat="1" ht="12.75" customHeight="1">
      <c r="B113" s="153" t="s">
        <v>404</v>
      </c>
      <c r="C113" s="142" t="s">
        <v>405</v>
      </c>
      <c r="D113" s="221"/>
      <c r="E113" s="221"/>
      <c r="F113" s="221"/>
      <c r="G113" s="221"/>
      <c r="H113" s="221"/>
      <c r="I113" s="222"/>
      <c r="J113" s="221"/>
      <c r="K113" s="223"/>
      <c r="L113" s="223"/>
      <c r="M113" s="224"/>
      <c r="N113" s="224"/>
      <c r="O113" s="224"/>
      <c r="P113" s="224"/>
      <c r="Q113" s="224"/>
      <c r="R113" s="144"/>
      <c r="S113" s="137">
        <f t="shared" si="7"/>
        <v>0</v>
      </c>
    </row>
    <row r="114" spans="2:19" s="138" customFormat="1" ht="12.75" customHeight="1">
      <c r="B114" s="153" t="s">
        <v>406</v>
      </c>
      <c r="C114" s="142" t="s">
        <v>407</v>
      </c>
      <c r="D114" s="221"/>
      <c r="E114" s="221"/>
      <c r="F114" s="221"/>
      <c r="G114" s="221"/>
      <c r="H114" s="221"/>
      <c r="I114" s="222"/>
      <c r="J114" s="221"/>
      <c r="K114" s="223"/>
      <c r="L114" s="223"/>
      <c r="M114" s="224"/>
      <c r="N114" s="224"/>
      <c r="O114" s="224"/>
      <c r="P114" s="224"/>
      <c r="Q114" s="224"/>
      <c r="R114" s="144"/>
      <c r="S114" s="137">
        <f t="shared" si="7"/>
        <v>0</v>
      </c>
    </row>
    <row r="115" spans="2:19" s="138" customFormat="1" ht="12.75" customHeight="1">
      <c r="B115" s="153" t="s">
        <v>408</v>
      </c>
      <c r="C115" s="142" t="s">
        <v>409</v>
      </c>
      <c r="D115" s="221">
        <v>36</v>
      </c>
      <c r="E115" s="221">
        <v>6</v>
      </c>
      <c r="F115" s="221"/>
      <c r="G115" s="221"/>
      <c r="H115" s="221"/>
      <c r="I115" s="222">
        <v>30</v>
      </c>
      <c r="J115" s="221"/>
      <c r="K115" s="223">
        <v>1</v>
      </c>
      <c r="L115" s="223">
        <v>1</v>
      </c>
      <c r="M115" s="224">
        <v>1</v>
      </c>
      <c r="N115" s="224"/>
      <c r="O115" s="224">
        <v>1</v>
      </c>
      <c r="P115" s="224"/>
      <c r="Q115" s="224"/>
      <c r="R115" s="144"/>
      <c r="S115" s="137">
        <f t="shared" si="7"/>
        <v>0</v>
      </c>
    </row>
    <row r="116" spans="2:19" s="138" customFormat="1" ht="12.75" customHeight="1">
      <c r="B116" s="153" t="s">
        <v>410</v>
      </c>
      <c r="C116" s="142" t="s">
        <v>411</v>
      </c>
      <c r="D116" s="221">
        <v>48</v>
      </c>
      <c r="E116" s="221"/>
      <c r="F116" s="221"/>
      <c r="G116" s="221"/>
      <c r="H116" s="221"/>
      <c r="I116" s="222">
        <v>48</v>
      </c>
      <c r="J116" s="221"/>
      <c r="K116" s="223">
        <v>18</v>
      </c>
      <c r="L116" s="223">
        <v>2</v>
      </c>
      <c r="M116" s="224">
        <v>1</v>
      </c>
      <c r="N116" s="224"/>
      <c r="O116" s="224">
        <v>2</v>
      </c>
      <c r="P116" s="224"/>
      <c r="Q116" s="224"/>
      <c r="R116" s="144"/>
      <c r="S116" s="137">
        <f t="shared" si="7"/>
        <v>0</v>
      </c>
    </row>
    <row r="117" spans="2:19" s="138" customFormat="1" ht="12.75" customHeight="1">
      <c r="B117" s="153" t="s">
        <v>412</v>
      </c>
      <c r="C117" s="142" t="s">
        <v>413</v>
      </c>
      <c r="D117" s="221">
        <v>418</v>
      </c>
      <c r="E117" s="221">
        <v>384</v>
      </c>
      <c r="F117" s="221"/>
      <c r="G117" s="221"/>
      <c r="H117" s="221"/>
      <c r="I117" s="222">
        <v>34</v>
      </c>
      <c r="J117" s="221"/>
      <c r="K117" s="223">
        <v>49</v>
      </c>
      <c r="L117" s="223">
        <v>11</v>
      </c>
      <c r="M117" s="224">
        <v>11</v>
      </c>
      <c r="N117" s="224"/>
      <c r="O117" s="224">
        <v>11</v>
      </c>
      <c r="P117" s="224">
        <v>1</v>
      </c>
      <c r="Q117" s="224"/>
      <c r="R117" s="144"/>
      <c r="S117" s="137">
        <f t="shared" si="7"/>
        <v>0</v>
      </c>
    </row>
    <row r="118" spans="2:19" s="138" customFormat="1" ht="12.75" customHeight="1">
      <c r="B118" s="153" t="s">
        <v>414</v>
      </c>
      <c r="C118" s="142" t="s">
        <v>415</v>
      </c>
      <c r="D118" s="221">
        <v>21</v>
      </c>
      <c r="E118" s="221">
        <v>21</v>
      </c>
      <c r="F118" s="221"/>
      <c r="G118" s="221"/>
      <c r="H118" s="221"/>
      <c r="I118" s="222"/>
      <c r="J118" s="221"/>
      <c r="K118" s="223"/>
      <c r="L118" s="223">
        <v>1</v>
      </c>
      <c r="M118" s="224">
        <v>1</v>
      </c>
      <c r="N118" s="224"/>
      <c r="O118" s="224">
        <v>1</v>
      </c>
      <c r="P118" s="224"/>
      <c r="Q118" s="224"/>
      <c r="R118" s="144"/>
      <c r="S118" s="137">
        <f t="shared" si="7"/>
        <v>0</v>
      </c>
    </row>
    <row r="119" spans="2:19" s="138" customFormat="1" ht="12.75" customHeight="1">
      <c r="B119" s="153" t="s">
        <v>416</v>
      </c>
      <c r="C119" s="142" t="s">
        <v>417</v>
      </c>
      <c r="D119" s="221">
        <v>8</v>
      </c>
      <c r="E119" s="221">
        <v>8</v>
      </c>
      <c r="F119" s="221"/>
      <c r="G119" s="221"/>
      <c r="H119" s="221"/>
      <c r="I119" s="222"/>
      <c r="J119" s="221"/>
      <c r="K119" s="223"/>
      <c r="L119" s="223">
        <v>1</v>
      </c>
      <c r="M119" s="224">
        <v>1</v>
      </c>
      <c r="N119" s="224"/>
      <c r="O119" s="224">
        <v>1</v>
      </c>
      <c r="P119" s="224"/>
      <c r="Q119" s="224"/>
      <c r="R119" s="144"/>
      <c r="S119" s="137">
        <f t="shared" si="7"/>
        <v>0</v>
      </c>
    </row>
    <row r="120" spans="2:19" s="138" customFormat="1" ht="12.75" customHeight="1">
      <c r="B120" s="155" t="s">
        <v>418</v>
      </c>
      <c r="C120" s="142" t="s">
        <v>419</v>
      </c>
      <c r="D120" s="230"/>
      <c r="E120" s="230"/>
      <c r="F120" s="230"/>
      <c r="G120" s="230"/>
      <c r="H120" s="230"/>
      <c r="I120" s="231"/>
      <c r="J120" s="230"/>
      <c r="K120" s="227"/>
      <c r="L120" s="227"/>
      <c r="M120" s="228"/>
      <c r="N120" s="228"/>
      <c r="O120" s="228"/>
      <c r="P120" s="228"/>
      <c r="Q120" s="228"/>
      <c r="R120" s="144"/>
      <c r="S120" s="137">
        <f t="shared" si="7"/>
        <v>0</v>
      </c>
    </row>
    <row r="121" spans="2:19" s="138" customFormat="1" ht="12.75" customHeight="1">
      <c r="B121" s="153" t="s">
        <v>420</v>
      </c>
      <c r="C121" s="142" t="s">
        <v>421</v>
      </c>
      <c r="D121" s="221">
        <v>8</v>
      </c>
      <c r="E121" s="221">
        <v>8</v>
      </c>
      <c r="F121" s="221"/>
      <c r="G121" s="221"/>
      <c r="H121" s="221"/>
      <c r="I121" s="222"/>
      <c r="J121" s="221"/>
      <c r="K121" s="223">
        <v>1</v>
      </c>
      <c r="L121" s="223">
        <v>1</v>
      </c>
      <c r="M121" s="224">
        <v>1</v>
      </c>
      <c r="N121" s="224"/>
      <c r="O121" s="224">
        <v>1</v>
      </c>
      <c r="P121" s="224"/>
      <c r="Q121" s="224"/>
      <c r="R121" s="144"/>
      <c r="S121" s="137">
        <f t="shared" si="7"/>
        <v>0</v>
      </c>
    </row>
    <row r="122" spans="2:19" s="138" customFormat="1" ht="12.75" customHeight="1">
      <c r="B122" s="153" t="s">
        <v>422</v>
      </c>
      <c r="C122" s="142" t="s">
        <v>423</v>
      </c>
      <c r="D122" s="221"/>
      <c r="E122" s="221"/>
      <c r="F122" s="221"/>
      <c r="G122" s="221"/>
      <c r="H122" s="221"/>
      <c r="I122" s="222"/>
      <c r="J122" s="221"/>
      <c r="K122" s="223"/>
      <c r="L122" s="223"/>
      <c r="M122" s="224"/>
      <c r="N122" s="224"/>
      <c r="O122" s="224"/>
      <c r="P122" s="224"/>
      <c r="Q122" s="224"/>
      <c r="R122" s="144"/>
      <c r="S122" s="137">
        <f t="shared" si="7"/>
        <v>0</v>
      </c>
    </row>
    <row r="123" spans="2:19" s="138" customFormat="1" ht="12.75" customHeight="1">
      <c r="B123" s="153" t="s">
        <v>424</v>
      </c>
      <c r="C123" s="142" t="s">
        <v>425</v>
      </c>
      <c r="D123" s="221"/>
      <c r="E123" s="221"/>
      <c r="F123" s="221"/>
      <c r="G123" s="221"/>
      <c r="H123" s="221"/>
      <c r="I123" s="222"/>
      <c r="J123" s="221"/>
      <c r="K123" s="223"/>
      <c r="L123" s="223"/>
      <c r="M123" s="224"/>
      <c r="N123" s="224"/>
      <c r="O123" s="224"/>
      <c r="P123" s="224"/>
      <c r="Q123" s="224"/>
      <c r="R123" s="144"/>
      <c r="S123" s="137">
        <f t="shared" si="7"/>
        <v>0</v>
      </c>
    </row>
    <row r="124" spans="2:19" s="138" customFormat="1" ht="12.75" customHeight="1">
      <c r="B124" s="153" t="s">
        <v>426</v>
      </c>
      <c r="C124" s="142" t="s">
        <v>427</v>
      </c>
      <c r="D124" s="221"/>
      <c r="E124" s="221"/>
      <c r="F124" s="221"/>
      <c r="G124" s="221"/>
      <c r="H124" s="221"/>
      <c r="I124" s="222"/>
      <c r="J124" s="221"/>
      <c r="K124" s="223"/>
      <c r="L124" s="223"/>
      <c r="M124" s="224"/>
      <c r="N124" s="224"/>
      <c r="O124" s="224"/>
      <c r="P124" s="224"/>
      <c r="Q124" s="224"/>
      <c r="R124" s="144"/>
      <c r="S124" s="137">
        <f t="shared" si="7"/>
        <v>0</v>
      </c>
    </row>
    <row r="125" spans="2:19" s="138" customFormat="1" ht="12.75" customHeight="1">
      <c r="B125" s="153" t="s">
        <v>428</v>
      </c>
      <c r="C125" s="142" t="s">
        <v>429</v>
      </c>
      <c r="D125" s="221"/>
      <c r="E125" s="221"/>
      <c r="F125" s="221"/>
      <c r="G125" s="221"/>
      <c r="H125" s="221"/>
      <c r="I125" s="222"/>
      <c r="J125" s="221"/>
      <c r="K125" s="223"/>
      <c r="L125" s="223"/>
      <c r="M125" s="223"/>
      <c r="N125" s="223"/>
      <c r="O125" s="223"/>
      <c r="P125" s="223"/>
      <c r="Q125" s="223"/>
      <c r="R125" s="144"/>
      <c r="S125" s="137">
        <f t="shared" si="7"/>
        <v>0</v>
      </c>
    </row>
    <row r="126" spans="2:19" ht="12" customHeight="1">
      <c r="B126" s="159" t="s">
        <v>430</v>
      </c>
      <c r="C126" s="160" t="s">
        <v>431</v>
      </c>
      <c r="D126" s="232"/>
      <c r="E126" s="232"/>
      <c r="F126" s="232"/>
      <c r="G126" s="232"/>
      <c r="H126" s="232"/>
      <c r="I126" s="223"/>
      <c r="J126" s="232"/>
      <c r="K126" s="232"/>
      <c r="L126" s="221"/>
      <c r="M126" s="233"/>
      <c r="N126" s="233"/>
      <c r="O126" s="233"/>
      <c r="P126" s="233"/>
      <c r="Q126" s="233"/>
      <c r="R126" s="161"/>
      <c r="S126" s="137">
        <f t="shared" si="7"/>
        <v>0</v>
      </c>
    </row>
    <row r="127" spans="2:19" s="138" customFormat="1" ht="13.5" customHeight="1">
      <c r="B127" s="153" t="s">
        <v>432</v>
      </c>
      <c r="C127" s="160" t="s">
        <v>433</v>
      </c>
      <c r="D127" s="221"/>
      <c r="E127" s="221"/>
      <c r="F127" s="221"/>
      <c r="G127" s="221"/>
      <c r="H127" s="221"/>
      <c r="I127" s="222"/>
      <c r="J127" s="221"/>
      <c r="K127" s="223"/>
      <c r="L127" s="223"/>
      <c r="M127" s="223"/>
      <c r="N127" s="223"/>
      <c r="O127" s="223"/>
      <c r="P127" s="223"/>
      <c r="Q127" s="223"/>
      <c r="R127" s="144"/>
      <c r="S127" s="137">
        <f t="shared" si="7"/>
        <v>0</v>
      </c>
    </row>
    <row r="128" spans="2:19" s="138" customFormat="1" ht="13.5" customHeight="1">
      <c r="B128" s="153" t="s">
        <v>434</v>
      </c>
      <c r="C128" s="160" t="s">
        <v>435</v>
      </c>
      <c r="D128" s="221"/>
      <c r="E128" s="221"/>
      <c r="F128" s="221"/>
      <c r="G128" s="221"/>
      <c r="H128" s="221"/>
      <c r="I128" s="222"/>
      <c r="J128" s="221"/>
      <c r="K128" s="223"/>
      <c r="L128" s="223"/>
      <c r="M128" s="223"/>
      <c r="N128" s="223"/>
      <c r="O128" s="223"/>
      <c r="P128" s="223"/>
      <c r="Q128" s="223"/>
      <c r="R128" s="144"/>
      <c r="S128" s="137">
        <f t="shared" si="7"/>
        <v>0</v>
      </c>
    </row>
    <row r="129" spans="2:19" s="138" customFormat="1" ht="13.5" customHeight="1">
      <c r="B129" s="153" t="s">
        <v>436</v>
      </c>
      <c r="C129" s="160" t="s">
        <v>437</v>
      </c>
      <c r="D129" s="221"/>
      <c r="E129" s="221"/>
      <c r="F129" s="221"/>
      <c r="G129" s="221"/>
      <c r="H129" s="221"/>
      <c r="I129" s="222"/>
      <c r="J129" s="221"/>
      <c r="K129" s="223"/>
      <c r="L129" s="223"/>
      <c r="M129" s="224"/>
      <c r="N129" s="224"/>
      <c r="O129" s="224"/>
      <c r="P129" s="224"/>
      <c r="Q129" s="224"/>
      <c r="R129" s="144"/>
      <c r="S129" s="137">
        <f t="shared" si="7"/>
        <v>0</v>
      </c>
    </row>
    <row r="130" spans="2:19" s="138" customFormat="1" ht="13.5" customHeight="1">
      <c r="B130" s="153" t="s">
        <v>438</v>
      </c>
      <c r="C130" s="160" t="s">
        <v>439</v>
      </c>
      <c r="D130" s="221"/>
      <c r="E130" s="221"/>
      <c r="F130" s="221"/>
      <c r="G130" s="221"/>
      <c r="H130" s="221"/>
      <c r="I130" s="222"/>
      <c r="J130" s="221"/>
      <c r="K130" s="223"/>
      <c r="L130" s="223"/>
      <c r="M130" s="224"/>
      <c r="N130" s="224"/>
      <c r="O130" s="224"/>
      <c r="P130" s="224"/>
      <c r="Q130" s="224"/>
      <c r="R130" s="144"/>
      <c r="S130" s="137">
        <f t="shared" si="7"/>
        <v>0</v>
      </c>
    </row>
    <row r="131" spans="2:19" s="138" customFormat="1" ht="13.5" customHeight="1">
      <c r="B131" s="153" t="s">
        <v>440</v>
      </c>
      <c r="C131" s="160" t="s">
        <v>441</v>
      </c>
      <c r="D131" s="221"/>
      <c r="E131" s="221"/>
      <c r="F131" s="221"/>
      <c r="G131" s="221"/>
      <c r="H131" s="221"/>
      <c r="I131" s="222"/>
      <c r="J131" s="221"/>
      <c r="K131" s="227"/>
      <c r="L131" s="227"/>
      <c r="M131" s="228"/>
      <c r="N131" s="228"/>
      <c r="O131" s="228"/>
      <c r="P131" s="228"/>
      <c r="Q131" s="228"/>
      <c r="R131" s="144"/>
      <c r="S131" s="137">
        <f t="shared" si="7"/>
        <v>0</v>
      </c>
    </row>
    <row r="132" spans="2:19" s="138" customFormat="1" ht="13.5" customHeight="1">
      <c r="B132" s="153" t="s">
        <v>442</v>
      </c>
      <c r="C132" s="160" t="s">
        <v>443</v>
      </c>
      <c r="D132" s="221">
        <v>92</v>
      </c>
      <c r="E132" s="221"/>
      <c r="F132" s="221"/>
      <c r="G132" s="221"/>
      <c r="H132" s="221"/>
      <c r="I132" s="222">
        <v>92</v>
      </c>
      <c r="J132" s="221"/>
      <c r="K132" s="223">
        <v>1</v>
      </c>
      <c r="L132" s="223">
        <v>4</v>
      </c>
      <c r="M132" s="224"/>
      <c r="N132" s="224">
        <v>4</v>
      </c>
      <c r="O132" s="224"/>
      <c r="P132" s="224">
        <v>1</v>
      </c>
      <c r="Q132" s="224"/>
      <c r="R132" s="144"/>
      <c r="S132" s="137">
        <f t="shared" si="7"/>
        <v>0</v>
      </c>
    </row>
    <row r="133" spans="2:19" s="138" customFormat="1" ht="13.5" customHeight="1">
      <c r="B133" s="153" t="s">
        <v>444</v>
      </c>
      <c r="C133" s="160" t="s">
        <v>445</v>
      </c>
      <c r="D133" s="221">
        <v>229</v>
      </c>
      <c r="E133" s="221">
        <v>94</v>
      </c>
      <c r="F133" s="221"/>
      <c r="G133" s="221"/>
      <c r="H133" s="221"/>
      <c r="I133" s="222">
        <v>135</v>
      </c>
      <c r="J133" s="221"/>
      <c r="K133" s="223">
        <v>24</v>
      </c>
      <c r="L133" s="223">
        <v>7</v>
      </c>
      <c r="M133" s="224">
        <v>6</v>
      </c>
      <c r="N133" s="224">
        <v>1</v>
      </c>
      <c r="O133" s="224">
        <v>7</v>
      </c>
      <c r="P133" s="224"/>
      <c r="Q133" s="224"/>
      <c r="R133" s="144"/>
      <c r="S133" s="137">
        <f t="shared" si="7"/>
        <v>0</v>
      </c>
    </row>
    <row r="134" spans="2:19" s="138" customFormat="1" ht="13.5" customHeight="1">
      <c r="B134" s="153" t="s">
        <v>446</v>
      </c>
      <c r="C134" s="160" t="s">
        <v>447</v>
      </c>
      <c r="D134" s="221"/>
      <c r="E134" s="221"/>
      <c r="F134" s="221"/>
      <c r="G134" s="221"/>
      <c r="H134" s="221"/>
      <c r="I134" s="222"/>
      <c r="J134" s="221"/>
      <c r="K134" s="223"/>
      <c r="L134" s="223"/>
      <c r="M134" s="224"/>
      <c r="N134" s="224"/>
      <c r="O134" s="224"/>
      <c r="P134" s="224"/>
      <c r="Q134" s="224"/>
      <c r="R134" s="144"/>
      <c r="S134" s="137">
        <f t="shared" si="7"/>
        <v>0</v>
      </c>
    </row>
    <row r="135" spans="2:19" s="138" customFormat="1" ht="13.5" customHeight="1">
      <c r="B135" s="153" t="s">
        <v>448</v>
      </c>
      <c r="C135" s="160" t="s">
        <v>449</v>
      </c>
      <c r="D135" s="221">
        <v>356</v>
      </c>
      <c r="E135" s="221"/>
      <c r="F135" s="221"/>
      <c r="G135" s="221"/>
      <c r="H135" s="221"/>
      <c r="I135" s="222">
        <v>356</v>
      </c>
      <c r="J135" s="221"/>
      <c r="K135" s="223">
        <v>16</v>
      </c>
      <c r="L135" s="223">
        <v>3</v>
      </c>
      <c r="M135" s="224">
        <v>1</v>
      </c>
      <c r="N135" s="224">
        <v>2</v>
      </c>
      <c r="O135" s="224"/>
      <c r="P135" s="224"/>
      <c r="Q135" s="224"/>
      <c r="R135" s="144"/>
      <c r="S135" s="137">
        <f t="shared" si="7"/>
        <v>0</v>
      </c>
    </row>
    <row r="136" spans="2:19" s="138" customFormat="1" ht="13.5" customHeight="1">
      <c r="B136" s="153" t="s">
        <v>450</v>
      </c>
      <c r="C136" s="160" t="s">
        <v>451</v>
      </c>
      <c r="D136" s="221">
        <v>133</v>
      </c>
      <c r="E136" s="221">
        <v>24</v>
      </c>
      <c r="F136" s="221"/>
      <c r="G136" s="221"/>
      <c r="H136" s="221"/>
      <c r="I136" s="222">
        <v>109</v>
      </c>
      <c r="J136" s="221"/>
      <c r="K136" s="223">
        <v>9</v>
      </c>
      <c r="L136" s="223">
        <v>6</v>
      </c>
      <c r="M136" s="224"/>
      <c r="N136" s="224">
        <v>5</v>
      </c>
      <c r="O136" s="224">
        <v>3</v>
      </c>
      <c r="P136" s="224"/>
      <c r="Q136" s="224"/>
      <c r="R136" s="144"/>
      <c r="S136" s="137">
        <f t="shared" si="7"/>
        <v>0</v>
      </c>
    </row>
    <row r="137" spans="2:19" s="138" customFormat="1" ht="13.5" customHeight="1">
      <c r="B137" s="153" t="s">
        <v>452</v>
      </c>
      <c r="C137" s="160" t="s">
        <v>453</v>
      </c>
      <c r="D137" s="221"/>
      <c r="E137" s="221"/>
      <c r="F137" s="221"/>
      <c r="G137" s="221"/>
      <c r="H137" s="221"/>
      <c r="I137" s="222"/>
      <c r="J137" s="221"/>
      <c r="K137" s="223"/>
      <c r="L137" s="223"/>
      <c r="M137" s="224"/>
      <c r="N137" s="224"/>
      <c r="O137" s="224"/>
      <c r="P137" s="224"/>
      <c r="Q137" s="224"/>
      <c r="R137" s="144"/>
      <c r="S137" s="137">
        <f t="shared" si="7"/>
        <v>0</v>
      </c>
    </row>
    <row r="138" spans="2:19" s="138" customFormat="1" ht="13.5" customHeight="1">
      <c r="B138" s="153" t="s">
        <v>454</v>
      </c>
      <c r="C138" s="160" t="s">
        <v>455</v>
      </c>
      <c r="D138" s="221"/>
      <c r="E138" s="221"/>
      <c r="F138" s="221"/>
      <c r="G138" s="221"/>
      <c r="H138" s="221"/>
      <c r="I138" s="222"/>
      <c r="J138" s="221"/>
      <c r="K138" s="223"/>
      <c r="L138" s="223"/>
      <c r="M138" s="224"/>
      <c r="N138" s="224"/>
      <c r="O138" s="224"/>
      <c r="P138" s="224"/>
      <c r="Q138" s="224"/>
      <c r="R138" s="144"/>
      <c r="S138" s="137">
        <f t="shared" si="7"/>
        <v>0</v>
      </c>
    </row>
    <row r="139" spans="2:19" s="138" customFormat="1" ht="13.5" customHeight="1">
      <c r="B139" s="153" t="s">
        <v>456</v>
      </c>
      <c r="C139" s="160" t="s">
        <v>457</v>
      </c>
      <c r="D139" s="221">
        <v>48</v>
      </c>
      <c r="E139" s="221"/>
      <c r="F139" s="221"/>
      <c r="G139" s="221"/>
      <c r="H139" s="221"/>
      <c r="I139" s="222">
        <v>48</v>
      </c>
      <c r="J139" s="221"/>
      <c r="K139" s="223"/>
      <c r="L139" s="223">
        <v>1</v>
      </c>
      <c r="M139" s="224"/>
      <c r="N139" s="224">
        <v>1</v>
      </c>
      <c r="O139" s="224"/>
      <c r="P139" s="224"/>
      <c r="Q139" s="224"/>
      <c r="R139" s="144"/>
      <c r="S139" s="137">
        <f t="shared" si="7"/>
        <v>0</v>
      </c>
    </row>
    <row r="140" spans="2:19" s="138" customFormat="1" ht="13.5" customHeight="1">
      <c r="B140" s="153" t="s">
        <v>458</v>
      </c>
      <c r="C140" s="160" t="s">
        <v>459</v>
      </c>
      <c r="D140" s="221">
        <v>8</v>
      </c>
      <c r="E140" s="221"/>
      <c r="F140" s="221"/>
      <c r="G140" s="221"/>
      <c r="H140" s="221"/>
      <c r="I140" s="222">
        <v>8</v>
      </c>
      <c r="J140" s="221"/>
      <c r="K140" s="223"/>
      <c r="L140" s="223">
        <v>1</v>
      </c>
      <c r="M140" s="224"/>
      <c r="N140" s="224">
        <v>1</v>
      </c>
      <c r="O140" s="224"/>
      <c r="P140" s="224"/>
      <c r="Q140" s="224"/>
      <c r="R140" s="144"/>
      <c r="S140" s="137">
        <f aca="true" t="shared" si="8" ref="S140:S203">SUM(E140:J140)-D140</f>
        <v>0</v>
      </c>
    </row>
    <row r="141" spans="2:19" s="138" customFormat="1" ht="13.5" customHeight="1">
      <c r="B141" s="153" t="s">
        <v>460</v>
      </c>
      <c r="C141" s="160" t="s">
        <v>461</v>
      </c>
      <c r="D141" s="221"/>
      <c r="E141" s="221"/>
      <c r="F141" s="221"/>
      <c r="G141" s="221"/>
      <c r="H141" s="221"/>
      <c r="I141" s="222"/>
      <c r="J141" s="221"/>
      <c r="K141" s="223"/>
      <c r="L141" s="223"/>
      <c r="M141" s="224"/>
      <c r="N141" s="224"/>
      <c r="O141" s="224"/>
      <c r="P141" s="224"/>
      <c r="Q141" s="224"/>
      <c r="R141" s="144"/>
      <c r="S141" s="137">
        <f t="shared" si="8"/>
        <v>0</v>
      </c>
    </row>
    <row r="142" spans="2:19" s="138" customFormat="1" ht="13.5" customHeight="1">
      <c r="B142" s="153" t="s">
        <v>462</v>
      </c>
      <c r="C142" s="160" t="s">
        <v>463</v>
      </c>
      <c r="D142" s="221"/>
      <c r="E142" s="221"/>
      <c r="F142" s="221"/>
      <c r="G142" s="221"/>
      <c r="H142" s="221"/>
      <c r="I142" s="222"/>
      <c r="J142" s="221"/>
      <c r="K142" s="223"/>
      <c r="L142" s="223"/>
      <c r="M142" s="224"/>
      <c r="N142" s="224"/>
      <c r="O142" s="224"/>
      <c r="P142" s="224"/>
      <c r="Q142" s="224"/>
      <c r="R142" s="144"/>
      <c r="S142" s="137">
        <f t="shared" si="8"/>
        <v>0</v>
      </c>
    </row>
    <row r="143" spans="2:19" s="138" customFormat="1" ht="13.5" customHeight="1">
      <c r="B143" s="153" t="s">
        <v>464</v>
      </c>
      <c r="C143" s="160" t="s">
        <v>465</v>
      </c>
      <c r="D143" s="221"/>
      <c r="E143" s="221"/>
      <c r="F143" s="221"/>
      <c r="G143" s="221"/>
      <c r="H143" s="221"/>
      <c r="I143" s="222"/>
      <c r="J143" s="221"/>
      <c r="K143" s="223"/>
      <c r="L143" s="223"/>
      <c r="M143" s="224"/>
      <c r="N143" s="224"/>
      <c r="O143" s="224"/>
      <c r="P143" s="224"/>
      <c r="Q143" s="224"/>
      <c r="R143" s="144"/>
      <c r="S143" s="137">
        <f t="shared" si="8"/>
        <v>0</v>
      </c>
    </row>
    <row r="144" spans="2:19" s="138" customFormat="1" ht="13.5" customHeight="1">
      <c r="B144" s="153" t="s">
        <v>466</v>
      </c>
      <c r="C144" s="160" t="s">
        <v>467</v>
      </c>
      <c r="D144" s="221"/>
      <c r="E144" s="221"/>
      <c r="F144" s="221"/>
      <c r="G144" s="221"/>
      <c r="H144" s="221"/>
      <c r="I144" s="222"/>
      <c r="J144" s="221"/>
      <c r="K144" s="223"/>
      <c r="L144" s="223"/>
      <c r="M144" s="224"/>
      <c r="N144" s="224"/>
      <c r="O144" s="224"/>
      <c r="P144" s="224"/>
      <c r="Q144" s="224"/>
      <c r="R144" s="144"/>
      <c r="S144" s="137">
        <f t="shared" si="8"/>
        <v>0</v>
      </c>
    </row>
    <row r="145" spans="2:19" s="138" customFormat="1" ht="13.5" customHeight="1">
      <c r="B145" s="153" t="s">
        <v>468</v>
      </c>
      <c r="C145" s="160" t="s">
        <v>469</v>
      </c>
      <c r="D145" s="221"/>
      <c r="E145" s="221"/>
      <c r="F145" s="221"/>
      <c r="G145" s="221"/>
      <c r="H145" s="221"/>
      <c r="I145" s="222"/>
      <c r="J145" s="221"/>
      <c r="K145" s="223"/>
      <c r="L145" s="223"/>
      <c r="M145" s="224"/>
      <c r="N145" s="224"/>
      <c r="O145" s="224"/>
      <c r="P145" s="224"/>
      <c r="Q145" s="224"/>
      <c r="R145" s="144"/>
      <c r="S145" s="137">
        <f t="shared" si="8"/>
        <v>0</v>
      </c>
    </row>
    <row r="146" spans="2:19" s="138" customFormat="1" ht="13.5" customHeight="1">
      <c r="B146" s="153" t="s">
        <v>470</v>
      </c>
      <c r="C146" s="160" t="s">
        <v>471</v>
      </c>
      <c r="D146" s="221">
        <v>31</v>
      </c>
      <c r="E146" s="221"/>
      <c r="F146" s="221"/>
      <c r="G146" s="221"/>
      <c r="H146" s="221"/>
      <c r="I146" s="222">
        <v>31</v>
      </c>
      <c r="J146" s="221"/>
      <c r="K146" s="223"/>
      <c r="L146" s="223">
        <v>2</v>
      </c>
      <c r="M146" s="224"/>
      <c r="N146" s="224">
        <v>2</v>
      </c>
      <c r="O146" s="224">
        <v>1</v>
      </c>
      <c r="P146" s="224"/>
      <c r="Q146" s="224"/>
      <c r="R146" s="144"/>
      <c r="S146" s="137">
        <f t="shared" si="8"/>
        <v>0</v>
      </c>
    </row>
    <row r="147" spans="2:19" s="138" customFormat="1" ht="13.5" customHeight="1">
      <c r="B147" s="153" t="s">
        <v>472</v>
      </c>
      <c r="C147" s="160" t="s">
        <v>473</v>
      </c>
      <c r="D147" s="221"/>
      <c r="E147" s="221"/>
      <c r="F147" s="221"/>
      <c r="G147" s="221"/>
      <c r="H147" s="221"/>
      <c r="I147" s="222"/>
      <c r="J147" s="221"/>
      <c r="K147" s="223"/>
      <c r="L147" s="223"/>
      <c r="M147" s="224"/>
      <c r="N147" s="224"/>
      <c r="O147" s="224"/>
      <c r="P147" s="224"/>
      <c r="Q147" s="224"/>
      <c r="R147" s="144"/>
      <c r="S147" s="137">
        <f t="shared" si="8"/>
        <v>0</v>
      </c>
    </row>
    <row r="148" spans="2:19" s="138" customFormat="1" ht="13.5" customHeight="1">
      <c r="B148" s="153" t="s">
        <v>474</v>
      </c>
      <c r="C148" s="160" t="s">
        <v>475</v>
      </c>
      <c r="D148" s="221"/>
      <c r="E148" s="221"/>
      <c r="F148" s="221"/>
      <c r="G148" s="221"/>
      <c r="H148" s="221"/>
      <c r="I148" s="222"/>
      <c r="J148" s="221"/>
      <c r="K148" s="223"/>
      <c r="L148" s="223"/>
      <c r="M148" s="224"/>
      <c r="N148" s="224"/>
      <c r="O148" s="224"/>
      <c r="P148" s="224"/>
      <c r="Q148" s="224"/>
      <c r="R148" s="144"/>
      <c r="S148" s="137">
        <f t="shared" si="8"/>
        <v>0</v>
      </c>
    </row>
    <row r="149" spans="2:19" s="138" customFormat="1" ht="13.5" customHeight="1">
      <c r="B149" s="153" t="s">
        <v>476</v>
      </c>
      <c r="C149" s="160" t="s">
        <v>477</v>
      </c>
      <c r="D149" s="221">
        <v>27</v>
      </c>
      <c r="E149" s="221"/>
      <c r="F149" s="221"/>
      <c r="G149" s="221"/>
      <c r="H149" s="221"/>
      <c r="I149" s="222">
        <v>27</v>
      </c>
      <c r="J149" s="221"/>
      <c r="K149" s="223">
        <v>3</v>
      </c>
      <c r="L149" s="223">
        <v>2</v>
      </c>
      <c r="M149" s="224">
        <v>2</v>
      </c>
      <c r="N149" s="224">
        <v>2</v>
      </c>
      <c r="O149" s="224"/>
      <c r="P149" s="224"/>
      <c r="Q149" s="224"/>
      <c r="R149" s="144"/>
      <c r="S149" s="137">
        <f t="shared" si="8"/>
        <v>0</v>
      </c>
    </row>
    <row r="150" spans="2:19" s="138" customFormat="1" ht="13.5" customHeight="1">
      <c r="B150" s="153" t="s">
        <v>478</v>
      </c>
      <c r="C150" s="160" t="s">
        <v>479</v>
      </c>
      <c r="D150" s="221">
        <v>69</v>
      </c>
      <c r="E150" s="221"/>
      <c r="F150" s="221"/>
      <c r="G150" s="221"/>
      <c r="H150" s="221"/>
      <c r="I150" s="222">
        <v>69</v>
      </c>
      <c r="J150" s="221"/>
      <c r="K150" s="223"/>
      <c r="L150" s="223">
        <v>2</v>
      </c>
      <c r="M150" s="224"/>
      <c r="N150" s="224">
        <v>2</v>
      </c>
      <c r="O150" s="224"/>
      <c r="P150" s="224"/>
      <c r="Q150" s="224"/>
      <c r="R150" s="144"/>
      <c r="S150" s="137">
        <f t="shared" si="8"/>
        <v>0</v>
      </c>
    </row>
    <row r="151" spans="2:19" s="138" customFormat="1" ht="13.5" customHeight="1">
      <c r="B151" s="153" t="s">
        <v>480</v>
      </c>
      <c r="C151" s="160" t="s">
        <v>481</v>
      </c>
      <c r="D151" s="221"/>
      <c r="E151" s="221"/>
      <c r="F151" s="221"/>
      <c r="G151" s="221"/>
      <c r="H151" s="221"/>
      <c r="I151" s="222"/>
      <c r="J151" s="221"/>
      <c r="K151" s="223"/>
      <c r="L151" s="223"/>
      <c r="M151" s="224"/>
      <c r="N151" s="224"/>
      <c r="O151" s="224"/>
      <c r="P151" s="224"/>
      <c r="Q151" s="224"/>
      <c r="R151" s="144"/>
      <c r="S151" s="137">
        <f t="shared" si="8"/>
        <v>0</v>
      </c>
    </row>
    <row r="152" spans="2:19" s="138" customFormat="1" ht="13.5" customHeight="1">
      <c r="B152" s="153" t="s">
        <v>482</v>
      </c>
      <c r="C152" s="160" t="s">
        <v>483</v>
      </c>
      <c r="D152" s="221">
        <v>38</v>
      </c>
      <c r="E152" s="221"/>
      <c r="F152" s="221"/>
      <c r="G152" s="221"/>
      <c r="H152" s="221"/>
      <c r="I152" s="222">
        <v>38</v>
      </c>
      <c r="J152" s="221"/>
      <c r="K152" s="223">
        <v>4</v>
      </c>
      <c r="L152" s="223">
        <v>2</v>
      </c>
      <c r="M152" s="224"/>
      <c r="N152" s="224">
        <v>2</v>
      </c>
      <c r="O152" s="224"/>
      <c r="P152" s="224"/>
      <c r="Q152" s="224"/>
      <c r="R152" s="144"/>
      <c r="S152" s="137">
        <f t="shared" si="8"/>
        <v>0</v>
      </c>
    </row>
    <row r="153" spans="2:19" s="138" customFormat="1" ht="13.5" customHeight="1">
      <c r="B153" s="153" t="s">
        <v>484</v>
      </c>
      <c r="C153" s="160" t="s">
        <v>485</v>
      </c>
      <c r="D153" s="221"/>
      <c r="E153" s="221"/>
      <c r="F153" s="221"/>
      <c r="G153" s="221"/>
      <c r="H153" s="221"/>
      <c r="I153" s="222"/>
      <c r="J153" s="221"/>
      <c r="K153" s="223"/>
      <c r="L153" s="223"/>
      <c r="M153" s="224"/>
      <c r="N153" s="224"/>
      <c r="O153" s="224"/>
      <c r="P153" s="224"/>
      <c r="Q153" s="224"/>
      <c r="R153" s="144"/>
      <c r="S153" s="137">
        <f t="shared" si="8"/>
        <v>0</v>
      </c>
    </row>
    <row r="154" spans="2:19" s="138" customFormat="1" ht="13.5" customHeight="1">
      <c r="B154" s="153" t="s">
        <v>486</v>
      </c>
      <c r="C154" s="160" t="s">
        <v>487</v>
      </c>
      <c r="D154" s="221">
        <v>145</v>
      </c>
      <c r="E154" s="221">
        <v>45</v>
      </c>
      <c r="F154" s="221"/>
      <c r="G154" s="221"/>
      <c r="H154" s="221"/>
      <c r="I154" s="222">
        <v>100</v>
      </c>
      <c r="J154" s="221"/>
      <c r="K154" s="223">
        <v>24</v>
      </c>
      <c r="L154" s="223">
        <v>9</v>
      </c>
      <c r="M154" s="224">
        <v>9</v>
      </c>
      <c r="N154" s="224">
        <v>3</v>
      </c>
      <c r="O154" s="224">
        <v>9</v>
      </c>
      <c r="P154" s="224">
        <v>2</v>
      </c>
      <c r="Q154" s="224"/>
      <c r="R154" s="144"/>
      <c r="S154" s="137">
        <f t="shared" si="8"/>
        <v>0</v>
      </c>
    </row>
    <row r="155" spans="2:19" s="138" customFormat="1" ht="13.5" customHeight="1">
      <c r="B155" s="153" t="s">
        <v>488</v>
      </c>
      <c r="C155" s="160" t="s">
        <v>489</v>
      </c>
      <c r="D155" s="221"/>
      <c r="E155" s="221"/>
      <c r="F155" s="221"/>
      <c r="G155" s="221"/>
      <c r="H155" s="221"/>
      <c r="I155" s="222"/>
      <c r="J155" s="221"/>
      <c r="K155" s="223"/>
      <c r="L155" s="223"/>
      <c r="M155" s="224"/>
      <c r="N155" s="224"/>
      <c r="O155" s="224"/>
      <c r="P155" s="224"/>
      <c r="Q155" s="224"/>
      <c r="R155" s="144"/>
      <c r="S155" s="137">
        <f t="shared" si="8"/>
        <v>0</v>
      </c>
    </row>
    <row r="156" spans="2:19" s="138" customFormat="1" ht="13.5" customHeight="1">
      <c r="B156" s="153" t="s">
        <v>490</v>
      </c>
      <c r="C156" s="160" t="s">
        <v>491</v>
      </c>
      <c r="D156" s="221"/>
      <c r="E156" s="221"/>
      <c r="F156" s="221"/>
      <c r="G156" s="221"/>
      <c r="H156" s="221"/>
      <c r="I156" s="222"/>
      <c r="J156" s="221"/>
      <c r="K156" s="223"/>
      <c r="L156" s="223"/>
      <c r="M156" s="224"/>
      <c r="N156" s="224"/>
      <c r="O156" s="224"/>
      <c r="P156" s="224"/>
      <c r="Q156" s="224"/>
      <c r="R156" s="144"/>
      <c r="S156" s="137">
        <f t="shared" si="8"/>
        <v>0</v>
      </c>
    </row>
    <row r="157" spans="2:19" s="138" customFormat="1" ht="13.5" customHeight="1">
      <c r="B157" s="153" t="s">
        <v>492</v>
      </c>
      <c r="C157" s="160" t="s">
        <v>493</v>
      </c>
      <c r="D157" s="221">
        <v>35</v>
      </c>
      <c r="E157" s="221"/>
      <c r="F157" s="221"/>
      <c r="G157" s="221"/>
      <c r="H157" s="221"/>
      <c r="I157" s="222">
        <v>35</v>
      </c>
      <c r="J157" s="221"/>
      <c r="K157" s="223">
        <v>5</v>
      </c>
      <c r="L157" s="223">
        <v>1</v>
      </c>
      <c r="M157" s="224"/>
      <c r="N157" s="224">
        <v>1</v>
      </c>
      <c r="O157" s="224"/>
      <c r="P157" s="224"/>
      <c r="Q157" s="224"/>
      <c r="R157" s="144"/>
      <c r="S157" s="137">
        <f t="shared" si="8"/>
        <v>0</v>
      </c>
    </row>
    <row r="158" spans="2:19" s="138" customFormat="1" ht="13.5" customHeight="1">
      <c r="B158" s="153" t="s">
        <v>494</v>
      </c>
      <c r="C158" s="160" t="s">
        <v>495</v>
      </c>
      <c r="D158" s="221"/>
      <c r="E158" s="221"/>
      <c r="F158" s="221"/>
      <c r="G158" s="221"/>
      <c r="H158" s="221"/>
      <c r="I158" s="222"/>
      <c r="J158" s="221"/>
      <c r="K158" s="223"/>
      <c r="L158" s="223"/>
      <c r="M158" s="224"/>
      <c r="N158" s="224"/>
      <c r="O158" s="224"/>
      <c r="P158" s="224"/>
      <c r="Q158" s="224"/>
      <c r="R158" s="144"/>
      <c r="S158" s="137">
        <f t="shared" si="8"/>
        <v>0</v>
      </c>
    </row>
    <row r="159" spans="2:19" s="138" customFormat="1" ht="13.5" customHeight="1">
      <c r="B159" s="153" t="s">
        <v>496</v>
      </c>
      <c r="C159" s="160" t="s">
        <v>497</v>
      </c>
      <c r="D159" s="221"/>
      <c r="E159" s="221"/>
      <c r="F159" s="221"/>
      <c r="G159" s="221"/>
      <c r="H159" s="221"/>
      <c r="I159" s="222"/>
      <c r="J159" s="221"/>
      <c r="K159" s="223"/>
      <c r="L159" s="223"/>
      <c r="M159" s="224"/>
      <c r="N159" s="224"/>
      <c r="O159" s="224"/>
      <c r="P159" s="224"/>
      <c r="Q159" s="224"/>
      <c r="R159" s="144"/>
      <c r="S159" s="137">
        <f t="shared" si="8"/>
        <v>0</v>
      </c>
    </row>
    <row r="160" spans="2:19" s="138" customFormat="1" ht="13.5" customHeight="1">
      <c r="B160" s="153" t="s">
        <v>498</v>
      </c>
      <c r="C160" s="160" t="s">
        <v>499</v>
      </c>
      <c r="D160" s="221"/>
      <c r="E160" s="221"/>
      <c r="F160" s="221"/>
      <c r="G160" s="221"/>
      <c r="H160" s="221"/>
      <c r="I160" s="222"/>
      <c r="J160" s="221"/>
      <c r="K160" s="223"/>
      <c r="L160" s="223"/>
      <c r="M160" s="224"/>
      <c r="N160" s="224"/>
      <c r="O160" s="224"/>
      <c r="P160" s="224"/>
      <c r="Q160" s="224"/>
      <c r="R160" s="144"/>
      <c r="S160" s="137">
        <f t="shared" si="8"/>
        <v>0</v>
      </c>
    </row>
    <row r="161" spans="2:19" s="138" customFormat="1" ht="13.5" customHeight="1">
      <c r="B161" s="153" t="s">
        <v>500</v>
      </c>
      <c r="C161" s="160" t="s">
        <v>501</v>
      </c>
      <c r="D161" s="221">
        <v>18</v>
      </c>
      <c r="E161" s="221"/>
      <c r="F161" s="221"/>
      <c r="G161" s="221"/>
      <c r="H161" s="221"/>
      <c r="I161" s="222">
        <v>18</v>
      </c>
      <c r="J161" s="221"/>
      <c r="K161" s="223">
        <v>12</v>
      </c>
      <c r="L161" s="223">
        <v>1</v>
      </c>
      <c r="M161" s="224"/>
      <c r="N161" s="224">
        <v>1</v>
      </c>
      <c r="O161" s="224">
        <v>1</v>
      </c>
      <c r="P161" s="224">
        <v>1</v>
      </c>
      <c r="Q161" s="224"/>
      <c r="R161" s="144"/>
      <c r="S161" s="137">
        <f t="shared" si="8"/>
        <v>0</v>
      </c>
    </row>
    <row r="162" spans="2:19" s="138" customFormat="1" ht="13.5" customHeight="1">
      <c r="B162" s="153" t="s">
        <v>502</v>
      </c>
      <c r="C162" s="160" t="s">
        <v>503</v>
      </c>
      <c r="D162" s="221">
        <v>59</v>
      </c>
      <c r="E162" s="221">
        <v>3</v>
      </c>
      <c r="F162" s="221"/>
      <c r="G162" s="221"/>
      <c r="H162" s="221"/>
      <c r="I162" s="222">
        <v>56</v>
      </c>
      <c r="J162" s="221"/>
      <c r="K162" s="223">
        <v>55</v>
      </c>
      <c r="L162" s="223">
        <v>6</v>
      </c>
      <c r="M162" s="224">
        <v>1</v>
      </c>
      <c r="N162" s="224">
        <v>1</v>
      </c>
      <c r="O162" s="224">
        <v>1</v>
      </c>
      <c r="P162" s="224"/>
      <c r="Q162" s="224"/>
      <c r="R162" s="144"/>
      <c r="S162" s="137">
        <f t="shared" si="8"/>
        <v>0</v>
      </c>
    </row>
    <row r="163" spans="2:19" s="138" customFormat="1" ht="13.5" customHeight="1">
      <c r="B163" s="153" t="s">
        <v>504</v>
      </c>
      <c r="C163" s="160" t="s">
        <v>505</v>
      </c>
      <c r="D163" s="221"/>
      <c r="E163" s="221"/>
      <c r="F163" s="221"/>
      <c r="G163" s="221"/>
      <c r="H163" s="221"/>
      <c r="I163" s="222"/>
      <c r="J163" s="221"/>
      <c r="K163" s="223"/>
      <c r="L163" s="223"/>
      <c r="M163" s="224"/>
      <c r="N163" s="224"/>
      <c r="O163" s="224"/>
      <c r="P163" s="224"/>
      <c r="Q163" s="224"/>
      <c r="R163" s="144"/>
      <c r="S163" s="137">
        <f t="shared" si="8"/>
        <v>0</v>
      </c>
    </row>
    <row r="164" spans="2:19" s="138" customFormat="1" ht="13.5" customHeight="1">
      <c r="B164" s="153" t="s">
        <v>506</v>
      </c>
      <c r="C164" s="160" t="s">
        <v>507</v>
      </c>
      <c r="D164" s="221">
        <v>268</v>
      </c>
      <c r="E164" s="221">
        <v>12</v>
      </c>
      <c r="F164" s="221"/>
      <c r="G164" s="221"/>
      <c r="H164" s="221"/>
      <c r="I164" s="222">
        <v>256</v>
      </c>
      <c r="J164" s="221"/>
      <c r="K164" s="223">
        <v>114</v>
      </c>
      <c r="L164" s="223">
        <v>31</v>
      </c>
      <c r="M164" s="224">
        <v>1</v>
      </c>
      <c r="N164" s="224">
        <v>29</v>
      </c>
      <c r="O164" s="224">
        <v>28</v>
      </c>
      <c r="P164" s="224">
        <v>7</v>
      </c>
      <c r="Q164" s="224"/>
      <c r="R164" s="144"/>
      <c r="S164" s="137">
        <f t="shared" si="8"/>
        <v>0</v>
      </c>
    </row>
    <row r="165" spans="2:19" s="138" customFormat="1" ht="13.5" customHeight="1">
      <c r="B165" s="153" t="s">
        <v>508</v>
      </c>
      <c r="C165" s="160" t="s">
        <v>509</v>
      </c>
      <c r="D165" s="221">
        <v>22</v>
      </c>
      <c r="E165" s="221"/>
      <c r="F165" s="221"/>
      <c r="G165" s="221"/>
      <c r="H165" s="221"/>
      <c r="I165" s="222">
        <v>22</v>
      </c>
      <c r="J165" s="221"/>
      <c r="K165" s="223">
        <v>22</v>
      </c>
      <c r="L165" s="223">
        <v>1</v>
      </c>
      <c r="M165" s="224"/>
      <c r="N165" s="224">
        <v>1</v>
      </c>
      <c r="O165" s="224"/>
      <c r="P165" s="224"/>
      <c r="Q165" s="224"/>
      <c r="R165" s="144"/>
      <c r="S165" s="137">
        <f t="shared" si="8"/>
        <v>0</v>
      </c>
    </row>
    <row r="166" spans="2:19" s="138" customFormat="1" ht="13.5" customHeight="1">
      <c r="B166" s="153" t="s">
        <v>510</v>
      </c>
      <c r="C166" s="160" t="s">
        <v>511</v>
      </c>
      <c r="D166" s="221"/>
      <c r="E166" s="221"/>
      <c r="F166" s="221"/>
      <c r="G166" s="221"/>
      <c r="H166" s="221"/>
      <c r="I166" s="222"/>
      <c r="J166" s="221"/>
      <c r="K166" s="223"/>
      <c r="L166" s="223"/>
      <c r="M166" s="224"/>
      <c r="N166" s="224"/>
      <c r="O166" s="224"/>
      <c r="P166" s="224"/>
      <c r="Q166" s="224"/>
      <c r="R166" s="144"/>
      <c r="S166" s="137">
        <f t="shared" si="8"/>
        <v>0</v>
      </c>
    </row>
    <row r="167" spans="2:19" s="138" customFormat="1" ht="13.5" customHeight="1">
      <c r="B167" s="153" t="s">
        <v>512</v>
      </c>
      <c r="C167" s="160" t="s">
        <v>513</v>
      </c>
      <c r="D167" s="221">
        <v>4</v>
      </c>
      <c r="E167" s="221"/>
      <c r="F167" s="221"/>
      <c r="G167" s="221"/>
      <c r="H167" s="221"/>
      <c r="I167" s="222">
        <v>4</v>
      </c>
      <c r="J167" s="221"/>
      <c r="K167" s="223"/>
      <c r="L167" s="223">
        <v>1</v>
      </c>
      <c r="M167" s="224"/>
      <c r="N167" s="224">
        <v>1</v>
      </c>
      <c r="O167" s="224"/>
      <c r="P167" s="224"/>
      <c r="Q167" s="224"/>
      <c r="R167" s="144"/>
      <c r="S167" s="137">
        <f t="shared" si="8"/>
        <v>0</v>
      </c>
    </row>
    <row r="168" spans="2:19" s="138" customFormat="1" ht="13.5" customHeight="1">
      <c r="B168" s="153" t="s">
        <v>514</v>
      </c>
      <c r="C168" s="160" t="s">
        <v>515</v>
      </c>
      <c r="D168" s="221">
        <v>30</v>
      </c>
      <c r="E168" s="221"/>
      <c r="F168" s="221"/>
      <c r="G168" s="221"/>
      <c r="H168" s="221"/>
      <c r="I168" s="222">
        <v>30</v>
      </c>
      <c r="J168" s="221"/>
      <c r="K168" s="223"/>
      <c r="L168" s="223">
        <v>1</v>
      </c>
      <c r="M168" s="224"/>
      <c r="N168" s="224">
        <v>1</v>
      </c>
      <c r="O168" s="224"/>
      <c r="P168" s="224"/>
      <c r="Q168" s="224"/>
      <c r="R168" s="144"/>
      <c r="S168" s="137">
        <f t="shared" si="8"/>
        <v>0</v>
      </c>
    </row>
    <row r="169" spans="2:19" s="138" customFormat="1" ht="13.5" customHeight="1">
      <c r="B169" s="153" t="s">
        <v>516</v>
      </c>
      <c r="C169" s="160" t="s">
        <v>517</v>
      </c>
      <c r="D169" s="221">
        <v>5</v>
      </c>
      <c r="E169" s="221"/>
      <c r="F169" s="221"/>
      <c r="G169" s="221"/>
      <c r="H169" s="221"/>
      <c r="I169" s="222">
        <v>5</v>
      </c>
      <c r="J169" s="221"/>
      <c r="K169" s="223">
        <v>3</v>
      </c>
      <c r="L169" s="223">
        <v>1</v>
      </c>
      <c r="M169" s="224"/>
      <c r="N169" s="224">
        <v>1</v>
      </c>
      <c r="O169" s="224">
        <v>1</v>
      </c>
      <c r="P169" s="224"/>
      <c r="Q169" s="224"/>
      <c r="R169" s="144"/>
      <c r="S169" s="137">
        <f t="shared" si="8"/>
        <v>0</v>
      </c>
    </row>
    <row r="170" spans="2:19" s="138" customFormat="1" ht="13.5" customHeight="1">
      <c r="B170" s="153" t="s">
        <v>518</v>
      </c>
      <c r="C170" s="160" t="s">
        <v>519</v>
      </c>
      <c r="D170" s="221"/>
      <c r="E170" s="221"/>
      <c r="F170" s="221"/>
      <c r="G170" s="221"/>
      <c r="H170" s="221"/>
      <c r="I170" s="222"/>
      <c r="J170" s="221"/>
      <c r="K170" s="223"/>
      <c r="L170" s="223"/>
      <c r="M170" s="224"/>
      <c r="N170" s="224"/>
      <c r="O170" s="224"/>
      <c r="P170" s="224"/>
      <c r="Q170" s="224"/>
      <c r="R170" s="144"/>
      <c r="S170" s="137">
        <f t="shared" si="8"/>
        <v>0</v>
      </c>
    </row>
    <row r="171" spans="2:19" s="138" customFormat="1" ht="13.5" customHeight="1">
      <c r="B171" s="153" t="s">
        <v>520</v>
      </c>
      <c r="C171" s="160" t="s">
        <v>521</v>
      </c>
      <c r="D171" s="221">
        <v>12</v>
      </c>
      <c r="E171" s="221"/>
      <c r="F171" s="221"/>
      <c r="G171" s="221"/>
      <c r="H171" s="221"/>
      <c r="I171" s="222">
        <v>12</v>
      </c>
      <c r="J171" s="221"/>
      <c r="K171" s="223">
        <v>6</v>
      </c>
      <c r="L171" s="223">
        <v>1</v>
      </c>
      <c r="M171" s="224"/>
      <c r="N171" s="224">
        <v>1</v>
      </c>
      <c r="O171" s="224">
        <v>1</v>
      </c>
      <c r="P171" s="224"/>
      <c r="Q171" s="224"/>
      <c r="R171" s="144"/>
      <c r="S171" s="137">
        <f t="shared" si="8"/>
        <v>0</v>
      </c>
    </row>
    <row r="172" spans="2:19" s="138" customFormat="1" ht="13.5" customHeight="1">
      <c r="B172" s="153" t="s">
        <v>522</v>
      </c>
      <c r="C172" s="160" t="s">
        <v>523</v>
      </c>
      <c r="D172" s="221">
        <v>32</v>
      </c>
      <c r="E172" s="221"/>
      <c r="F172" s="221"/>
      <c r="G172" s="221"/>
      <c r="H172" s="221"/>
      <c r="I172" s="222">
        <v>32</v>
      </c>
      <c r="J172" s="221"/>
      <c r="K172" s="223">
        <v>16</v>
      </c>
      <c r="L172" s="223">
        <v>2</v>
      </c>
      <c r="M172" s="224"/>
      <c r="N172" s="224">
        <v>2</v>
      </c>
      <c r="O172" s="224"/>
      <c r="P172" s="224">
        <v>1</v>
      </c>
      <c r="Q172" s="224"/>
      <c r="R172" s="144"/>
      <c r="S172" s="137">
        <f t="shared" si="8"/>
        <v>0</v>
      </c>
    </row>
    <row r="173" spans="2:19" s="138" customFormat="1" ht="13.5" customHeight="1">
      <c r="B173" s="153" t="s">
        <v>524</v>
      </c>
      <c r="C173" s="160" t="s">
        <v>525</v>
      </c>
      <c r="D173" s="221"/>
      <c r="E173" s="221"/>
      <c r="F173" s="221"/>
      <c r="G173" s="221"/>
      <c r="H173" s="221"/>
      <c r="I173" s="222"/>
      <c r="J173" s="221"/>
      <c r="K173" s="223"/>
      <c r="L173" s="223"/>
      <c r="M173" s="224"/>
      <c r="N173" s="224"/>
      <c r="O173" s="224"/>
      <c r="P173" s="224"/>
      <c r="Q173" s="224"/>
      <c r="R173" s="144"/>
      <c r="S173" s="137">
        <f t="shared" si="8"/>
        <v>0</v>
      </c>
    </row>
    <row r="174" spans="2:19" s="138" customFormat="1" ht="13.5" customHeight="1">
      <c r="B174" s="153" t="s">
        <v>526</v>
      </c>
      <c r="C174" s="160" t="s">
        <v>527</v>
      </c>
      <c r="D174" s="221"/>
      <c r="E174" s="221"/>
      <c r="F174" s="221"/>
      <c r="G174" s="221"/>
      <c r="H174" s="221"/>
      <c r="I174" s="222"/>
      <c r="J174" s="221"/>
      <c r="K174" s="223"/>
      <c r="L174" s="223"/>
      <c r="M174" s="224"/>
      <c r="N174" s="224"/>
      <c r="O174" s="224"/>
      <c r="P174" s="224"/>
      <c r="Q174" s="224"/>
      <c r="R174" s="144"/>
      <c r="S174" s="137">
        <f t="shared" si="8"/>
        <v>0</v>
      </c>
    </row>
    <row r="175" spans="2:19" s="138" customFormat="1" ht="13.5" customHeight="1">
      <c r="B175" s="153" t="s">
        <v>528</v>
      </c>
      <c r="C175" s="160" t="s">
        <v>529</v>
      </c>
      <c r="D175" s="221"/>
      <c r="E175" s="221"/>
      <c r="F175" s="221"/>
      <c r="G175" s="221"/>
      <c r="H175" s="221"/>
      <c r="I175" s="222"/>
      <c r="J175" s="221"/>
      <c r="K175" s="223"/>
      <c r="L175" s="223"/>
      <c r="M175" s="224"/>
      <c r="N175" s="224"/>
      <c r="O175" s="224"/>
      <c r="P175" s="224"/>
      <c r="Q175" s="224"/>
      <c r="R175" s="144"/>
      <c r="S175" s="137">
        <f t="shared" si="8"/>
        <v>0</v>
      </c>
    </row>
    <row r="176" spans="2:19" s="138" customFormat="1" ht="13.5" customHeight="1">
      <c r="B176" s="155" t="s">
        <v>530</v>
      </c>
      <c r="C176" s="160" t="s">
        <v>531</v>
      </c>
      <c r="D176" s="230"/>
      <c r="E176" s="230"/>
      <c r="F176" s="230"/>
      <c r="G176" s="230"/>
      <c r="H176" s="230"/>
      <c r="I176" s="231"/>
      <c r="J176" s="230"/>
      <c r="K176" s="227"/>
      <c r="L176" s="227"/>
      <c r="M176" s="228"/>
      <c r="N176" s="228"/>
      <c r="O176" s="228"/>
      <c r="P176" s="228"/>
      <c r="Q176" s="228"/>
      <c r="R176" s="144"/>
      <c r="S176" s="137">
        <f t="shared" si="8"/>
        <v>0</v>
      </c>
    </row>
    <row r="177" spans="2:19" s="138" customFormat="1" ht="13.5" customHeight="1">
      <c r="B177" s="153" t="s">
        <v>532</v>
      </c>
      <c r="C177" s="160" t="s">
        <v>533</v>
      </c>
      <c r="D177" s="221"/>
      <c r="E177" s="221"/>
      <c r="F177" s="221"/>
      <c r="G177" s="221"/>
      <c r="H177" s="221"/>
      <c r="I177" s="222"/>
      <c r="J177" s="221"/>
      <c r="K177" s="223"/>
      <c r="L177" s="223"/>
      <c r="M177" s="224"/>
      <c r="N177" s="224"/>
      <c r="O177" s="224"/>
      <c r="P177" s="224"/>
      <c r="Q177" s="224"/>
      <c r="R177" s="144"/>
      <c r="S177" s="137">
        <f t="shared" si="8"/>
        <v>0</v>
      </c>
    </row>
    <row r="178" spans="2:19" s="138" customFormat="1" ht="13.5" customHeight="1">
      <c r="B178" s="153" t="s">
        <v>534</v>
      </c>
      <c r="C178" s="160" t="s">
        <v>535</v>
      </c>
      <c r="D178" s="221">
        <v>591</v>
      </c>
      <c r="E178" s="221"/>
      <c r="F178" s="221"/>
      <c r="G178" s="221"/>
      <c r="H178" s="221"/>
      <c r="I178" s="222">
        <v>591</v>
      </c>
      <c r="J178" s="221"/>
      <c r="K178" s="223">
        <v>500</v>
      </c>
      <c r="L178" s="223">
        <v>13</v>
      </c>
      <c r="M178" s="224"/>
      <c r="N178" s="224">
        <v>13</v>
      </c>
      <c r="O178" s="224">
        <v>6</v>
      </c>
      <c r="P178" s="224">
        <v>8</v>
      </c>
      <c r="Q178" s="224"/>
      <c r="R178" s="144"/>
      <c r="S178" s="137">
        <f t="shared" si="8"/>
        <v>0</v>
      </c>
    </row>
    <row r="179" spans="2:19" s="138" customFormat="1" ht="13.5" customHeight="1">
      <c r="B179" s="153" t="s">
        <v>536</v>
      </c>
      <c r="C179" s="160" t="s">
        <v>537</v>
      </c>
      <c r="D179" s="221"/>
      <c r="E179" s="221"/>
      <c r="F179" s="221"/>
      <c r="G179" s="221"/>
      <c r="H179" s="221"/>
      <c r="I179" s="222"/>
      <c r="J179" s="221"/>
      <c r="K179" s="223"/>
      <c r="L179" s="223"/>
      <c r="M179" s="224"/>
      <c r="N179" s="224"/>
      <c r="O179" s="224"/>
      <c r="P179" s="224"/>
      <c r="Q179" s="224"/>
      <c r="R179" s="144"/>
      <c r="S179" s="137">
        <f t="shared" si="8"/>
        <v>0</v>
      </c>
    </row>
    <row r="180" spans="2:19" s="138" customFormat="1" ht="13.5" customHeight="1">
      <c r="B180" s="153" t="s">
        <v>538</v>
      </c>
      <c r="C180" s="160" t="s">
        <v>539</v>
      </c>
      <c r="D180" s="221"/>
      <c r="E180" s="221"/>
      <c r="F180" s="221"/>
      <c r="G180" s="221"/>
      <c r="H180" s="221"/>
      <c r="I180" s="222"/>
      <c r="J180" s="221"/>
      <c r="K180" s="223"/>
      <c r="L180" s="223"/>
      <c r="M180" s="224"/>
      <c r="N180" s="224"/>
      <c r="O180" s="224"/>
      <c r="P180" s="224"/>
      <c r="Q180" s="224"/>
      <c r="R180" s="144"/>
      <c r="S180" s="137">
        <f t="shared" si="8"/>
        <v>0</v>
      </c>
    </row>
    <row r="181" spans="2:19" s="138" customFormat="1" ht="13.5" customHeight="1">
      <c r="B181" s="153" t="s">
        <v>540</v>
      </c>
      <c r="C181" s="160" t="s">
        <v>541</v>
      </c>
      <c r="D181" s="221"/>
      <c r="E181" s="221"/>
      <c r="F181" s="221"/>
      <c r="G181" s="221"/>
      <c r="H181" s="221"/>
      <c r="I181" s="222"/>
      <c r="J181" s="221"/>
      <c r="K181" s="223"/>
      <c r="L181" s="223"/>
      <c r="M181" s="224"/>
      <c r="N181" s="224"/>
      <c r="O181" s="224"/>
      <c r="P181" s="224"/>
      <c r="Q181" s="224"/>
      <c r="R181" s="144"/>
      <c r="S181" s="137">
        <f t="shared" si="8"/>
        <v>0</v>
      </c>
    </row>
    <row r="182" spans="2:19" s="138" customFormat="1" ht="13.5" customHeight="1">
      <c r="B182" s="153" t="s">
        <v>542</v>
      </c>
      <c r="C182" s="160" t="s">
        <v>543</v>
      </c>
      <c r="D182" s="221">
        <v>154</v>
      </c>
      <c r="E182" s="221"/>
      <c r="F182" s="221"/>
      <c r="G182" s="221"/>
      <c r="H182" s="221"/>
      <c r="I182" s="222">
        <v>154</v>
      </c>
      <c r="J182" s="221"/>
      <c r="K182" s="223"/>
      <c r="L182" s="223">
        <v>1</v>
      </c>
      <c r="M182" s="224"/>
      <c r="N182" s="224">
        <v>1</v>
      </c>
      <c r="O182" s="224">
        <v>1</v>
      </c>
      <c r="P182" s="224"/>
      <c r="Q182" s="224"/>
      <c r="R182" s="144"/>
      <c r="S182" s="137">
        <f t="shared" si="8"/>
        <v>0</v>
      </c>
    </row>
    <row r="183" spans="2:19" s="138" customFormat="1" ht="13.5" customHeight="1">
      <c r="B183" s="153" t="s">
        <v>544</v>
      </c>
      <c r="C183" s="160" t="s">
        <v>545</v>
      </c>
      <c r="D183" s="221"/>
      <c r="E183" s="221"/>
      <c r="F183" s="221"/>
      <c r="G183" s="221"/>
      <c r="H183" s="221"/>
      <c r="I183" s="222"/>
      <c r="J183" s="221"/>
      <c r="K183" s="223"/>
      <c r="L183" s="223"/>
      <c r="M183" s="224"/>
      <c r="N183" s="224"/>
      <c r="O183" s="224"/>
      <c r="P183" s="224"/>
      <c r="Q183" s="224"/>
      <c r="R183" s="144"/>
      <c r="S183" s="137">
        <f t="shared" si="8"/>
        <v>0</v>
      </c>
    </row>
    <row r="184" spans="2:19" s="138" customFormat="1" ht="13.5" customHeight="1">
      <c r="B184" s="153" t="s">
        <v>546</v>
      </c>
      <c r="C184" s="160" t="s">
        <v>547</v>
      </c>
      <c r="D184" s="221">
        <v>252</v>
      </c>
      <c r="E184" s="221">
        <v>180</v>
      </c>
      <c r="F184" s="221"/>
      <c r="G184" s="221"/>
      <c r="H184" s="221"/>
      <c r="I184" s="222">
        <v>72</v>
      </c>
      <c r="J184" s="221"/>
      <c r="K184" s="223">
        <v>18</v>
      </c>
      <c r="L184" s="223">
        <v>6</v>
      </c>
      <c r="M184" s="224">
        <v>5</v>
      </c>
      <c r="N184" s="224">
        <v>1</v>
      </c>
      <c r="O184" s="224">
        <v>6</v>
      </c>
      <c r="P184" s="224"/>
      <c r="Q184" s="224"/>
      <c r="R184" s="144"/>
      <c r="S184" s="137">
        <f t="shared" si="8"/>
        <v>0</v>
      </c>
    </row>
    <row r="185" spans="2:19" s="138" customFormat="1" ht="13.5" customHeight="1">
      <c r="B185" s="153" t="s">
        <v>548</v>
      </c>
      <c r="C185" s="160" t="s">
        <v>549</v>
      </c>
      <c r="D185" s="221"/>
      <c r="E185" s="221"/>
      <c r="F185" s="221"/>
      <c r="G185" s="221"/>
      <c r="H185" s="221"/>
      <c r="I185" s="222"/>
      <c r="J185" s="221"/>
      <c r="K185" s="223"/>
      <c r="L185" s="223"/>
      <c r="M185" s="224"/>
      <c r="N185" s="224"/>
      <c r="O185" s="224"/>
      <c r="P185" s="224"/>
      <c r="Q185" s="224"/>
      <c r="R185" s="144"/>
      <c r="S185" s="137">
        <f t="shared" si="8"/>
        <v>0</v>
      </c>
    </row>
    <row r="186" spans="2:19" s="138" customFormat="1" ht="13.5" customHeight="1">
      <c r="B186" s="153" t="s">
        <v>550</v>
      </c>
      <c r="C186" s="160" t="s">
        <v>551</v>
      </c>
      <c r="D186" s="221">
        <v>767</v>
      </c>
      <c r="E186" s="221">
        <v>590</v>
      </c>
      <c r="F186" s="221"/>
      <c r="G186" s="221"/>
      <c r="H186" s="221"/>
      <c r="I186" s="222">
        <v>177</v>
      </c>
      <c r="J186" s="221"/>
      <c r="K186" s="223">
        <v>136</v>
      </c>
      <c r="L186" s="223">
        <v>25</v>
      </c>
      <c r="M186" s="223">
        <v>14</v>
      </c>
      <c r="N186" s="223">
        <v>8</v>
      </c>
      <c r="O186" s="223">
        <v>11</v>
      </c>
      <c r="P186" s="223">
        <v>1</v>
      </c>
      <c r="Q186" s="223"/>
      <c r="R186" s="144"/>
      <c r="S186" s="137">
        <f t="shared" si="8"/>
        <v>0</v>
      </c>
    </row>
    <row r="187" spans="2:19" s="138" customFormat="1" ht="13.5" customHeight="1">
      <c r="B187" s="153" t="s">
        <v>552</v>
      </c>
      <c r="C187" s="142" t="s">
        <v>553</v>
      </c>
      <c r="D187" s="221">
        <v>239</v>
      </c>
      <c r="E187" s="221">
        <v>10</v>
      </c>
      <c r="F187" s="221"/>
      <c r="G187" s="221"/>
      <c r="H187" s="221"/>
      <c r="I187" s="222">
        <v>229</v>
      </c>
      <c r="J187" s="221"/>
      <c r="K187" s="223">
        <v>100</v>
      </c>
      <c r="L187" s="223">
        <v>11</v>
      </c>
      <c r="M187" s="224">
        <v>3</v>
      </c>
      <c r="N187" s="224">
        <v>9</v>
      </c>
      <c r="O187" s="224">
        <v>10</v>
      </c>
      <c r="P187" s="224">
        <v>2</v>
      </c>
      <c r="Q187" s="224"/>
      <c r="R187" s="144"/>
      <c r="S187" s="137">
        <f t="shared" si="8"/>
        <v>0</v>
      </c>
    </row>
    <row r="188" spans="2:19" s="138" customFormat="1" ht="13.5" customHeight="1">
      <c r="B188" s="153" t="s">
        <v>554</v>
      </c>
      <c r="C188" s="142" t="s">
        <v>555</v>
      </c>
      <c r="D188" s="221"/>
      <c r="E188" s="221"/>
      <c r="F188" s="221"/>
      <c r="G188" s="221"/>
      <c r="H188" s="221"/>
      <c r="I188" s="222"/>
      <c r="J188" s="221"/>
      <c r="K188" s="223"/>
      <c r="L188" s="223"/>
      <c r="M188" s="223"/>
      <c r="N188" s="223"/>
      <c r="O188" s="223"/>
      <c r="P188" s="223"/>
      <c r="Q188" s="223"/>
      <c r="R188" s="144"/>
      <c r="S188" s="137">
        <f t="shared" si="8"/>
        <v>0</v>
      </c>
    </row>
    <row r="189" spans="2:19" s="138" customFormat="1" ht="13.5" customHeight="1">
      <c r="B189" s="153"/>
      <c r="C189" s="142"/>
      <c r="D189" s="221"/>
      <c r="E189" s="221"/>
      <c r="F189" s="221"/>
      <c r="G189" s="221"/>
      <c r="H189" s="221"/>
      <c r="I189" s="222"/>
      <c r="J189" s="221"/>
      <c r="K189" s="223"/>
      <c r="L189" s="223"/>
      <c r="M189" s="223"/>
      <c r="N189" s="223"/>
      <c r="O189" s="223"/>
      <c r="P189" s="223"/>
      <c r="Q189" s="223"/>
      <c r="R189" s="144"/>
      <c r="S189" s="137">
        <f t="shared" si="8"/>
        <v>0</v>
      </c>
    </row>
    <row r="190" spans="2:19" s="138" customFormat="1" ht="44.25" customHeight="1">
      <c r="B190" s="158" t="s">
        <v>556</v>
      </c>
      <c r="C190" s="136" t="s">
        <v>20</v>
      </c>
      <c r="D190" s="237">
        <f>SUM(D191:D241)</f>
        <v>437</v>
      </c>
      <c r="E190" s="237">
        <f aca="true" t="shared" si="9" ref="E190:R190">SUM(E191:E241)</f>
        <v>311</v>
      </c>
      <c r="F190" s="237">
        <f t="shared" si="9"/>
        <v>0</v>
      </c>
      <c r="G190" s="237">
        <f t="shared" si="9"/>
        <v>0</v>
      </c>
      <c r="H190" s="237">
        <f t="shared" si="9"/>
        <v>0</v>
      </c>
      <c r="I190" s="237">
        <f t="shared" si="9"/>
        <v>25</v>
      </c>
      <c r="J190" s="237">
        <f t="shared" si="9"/>
        <v>101</v>
      </c>
      <c r="K190" s="237">
        <f t="shared" si="9"/>
        <v>130</v>
      </c>
      <c r="L190" s="237">
        <f t="shared" si="9"/>
        <v>40</v>
      </c>
      <c r="M190" s="237">
        <f t="shared" si="9"/>
        <v>14</v>
      </c>
      <c r="N190" s="237">
        <f t="shared" si="9"/>
        <v>1</v>
      </c>
      <c r="O190" s="237">
        <f t="shared" si="9"/>
        <v>34</v>
      </c>
      <c r="P190" s="237">
        <f t="shared" si="9"/>
        <v>8</v>
      </c>
      <c r="Q190" s="237">
        <f t="shared" si="9"/>
        <v>0</v>
      </c>
      <c r="R190" s="237">
        <f t="shared" si="9"/>
        <v>0</v>
      </c>
      <c r="S190" s="137">
        <f t="shared" si="8"/>
        <v>0</v>
      </c>
    </row>
    <row r="191" spans="2:19" s="138" customFormat="1" ht="23.25" customHeight="1">
      <c r="B191" s="141" t="s">
        <v>557</v>
      </c>
      <c r="C191" s="142" t="s">
        <v>35</v>
      </c>
      <c r="D191" s="221">
        <v>6</v>
      </c>
      <c r="E191" s="221"/>
      <c r="F191" s="221"/>
      <c r="G191" s="221"/>
      <c r="H191" s="221"/>
      <c r="I191" s="222"/>
      <c r="J191" s="221">
        <v>6</v>
      </c>
      <c r="K191" s="223">
        <v>2</v>
      </c>
      <c r="L191" s="223">
        <v>1</v>
      </c>
      <c r="M191" s="224"/>
      <c r="N191" s="224"/>
      <c r="O191" s="224">
        <v>1</v>
      </c>
      <c r="P191" s="224"/>
      <c r="Q191" s="224"/>
      <c r="R191" s="144"/>
      <c r="S191" s="137">
        <f t="shared" si="8"/>
        <v>0</v>
      </c>
    </row>
    <row r="192" spans="2:19" s="138" customFormat="1" ht="13.5" customHeight="1">
      <c r="B192" s="153" t="s">
        <v>558</v>
      </c>
      <c r="C192" s="142" t="s">
        <v>36</v>
      </c>
      <c r="D192" s="221"/>
      <c r="E192" s="221"/>
      <c r="F192" s="221"/>
      <c r="G192" s="221"/>
      <c r="H192" s="221"/>
      <c r="I192" s="222"/>
      <c r="J192" s="221"/>
      <c r="K192" s="223"/>
      <c r="L192" s="223"/>
      <c r="M192" s="224"/>
      <c r="N192" s="224"/>
      <c r="O192" s="224"/>
      <c r="P192" s="224"/>
      <c r="Q192" s="224"/>
      <c r="R192" s="144"/>
      <c r="S192" s="137">
        <f t="shared" si="8"/>
        <v>0</v>
      </c>
    </row>
    <row r="193" spans="2:19" s="138" customFormat="1" ht="13.5" customHeight="1">
      <c r="B193" s="153" t="s">
        <v>559</v>
      </c>
      <c r="C193" s="142" t="s">
        <v>37</v>
      </c>
      <c r="D193" s="221"/>
      <c r="E193" s="221"/>
      <c r="F193" s="221"/>
      <c r="G193" s="221"/>
      <c r="H193" s="221"/>
      <c r="I193" s="222"/>
      <c r="J193" s="221"/>
      <c r="K193" s="223"/>
      <c r="L193" s="223"/>
      <c r="M193" s="224"/>
      <c r="N193" s="224"/>
      <c r="O193" s="224"/>
      <c r="P193" s="224"/>
      <c r="Q193" s="224"/>
      <c r="R193" s="144"/>
      <c r="S193" s="137">
        <f t="shared" si="8"/>
        <v>0</v>
      </c>
    </row>
    <row r="194" spans="2:19" s="138" customFormat="1" ht="13.5" customHeight="1">
      <c r="B194" s="153" t="s">
        <v>560</v>
      </c>
      <c r="C194" s="142" t="s">
        <v>38</v>
      </c>
      <c r="D194" s="221"/>
      <c r="E194" s="221"/>
      <c r="F194" s="221"/>
      <c r="G194" s="221"/>
      <c r="H194" s="221"/>
      <c r="I194" s="222"/>
      <c r="J194" s="221"/>
      <c r="K194" s="223"/>
      <c r="L194" s="223"/>
      <c r="M194" s="224"/>
      <c r="N194" s="224"/>
      <c r="O194" s="224"/>
      <c r="P194" s="224"/>
      <c r="Q194" s="224"/>
      <c r="R194" s="144"/>
      <c r="S194" s="137">
        <f t="shared" si="8"/>
        <v>0</v>
      </c>
    </row>
    <row r="195" spans="2:19" s="138" customFormat="1" ht="13.5" customHeight="1">
      <c r="B195" s="153" t="s">
        <v>561</v>
      </c>
      <c r="C195" s="142" t="s">
        <v>39</v>
      </c>
      <c r="D195" s="221">
        <v>22</v>
      </c>
      <c r="E195" s="221"/>
      <c r="F195" s="221"/>
      <c r="G195" s="221"/>
      <c r="H195" s="221"/>
      <c r="I195" s="222"/>
      <c r="J195" s="221">
        <v>22</v>
      </c>
      <c r="K195" s="223">
        <v>6</v>
      </c>
      <c r="L195" s="223">
        <v>4</v>
      </c>
      <c r="M195" s="224">
        <v>2</v>
      </c>
      <c r="N195" s="224"/>
      <c r="O195" s="224">
        <v>4</v>
      </c>
      <c r="P195" s="224"/>
      <c r="Q195" s="224"/>
      <c r="R195" s="144"/>
      <c r="S195" s="137">
        <f t="shared" si="8"/>
        <v>0</v>
      </c>
    </row>
    <row r="196" spans="2:19" s="138" customFormat="1" ht="13.5" customHeight="1">
      <c r="B196" s="153" t="s">
        <v>352</v>
      </c>
      <c r="C196" s="142" t="s">
        <v>562</v>
      </c>
      <c r="D196" s="221"/>
      <c r="E196" s="221"/>
      <c r="F196" s="221"/>
      <c r="G196" s="221"/>
      <c r="H196" s="221"/>
      <c r="I196" s="222"/>
      <c r="J196" s="221"/>
      <c r="K196" s="223"/>
      <c r="L196" s="223"/>
      <c r="M196" s="224"/>
      <c r="N196" s="224"/>
      <c r="O196" s="224"/>
      <c r="P196" s="224"/>
      <c r="Q196" s="224"/>
      <c r="R196" s="144"/>
      <c r="S196" s="137">
        <f t="shared" si="8"/>
        <v>0</v>
      </c>
    </row>
    <row r="197" spans="2:19" s="138" customFormat="1" ht="13.5" customHeight="1">
      <c r="B197" s="153" t="s">
        <v>563</v>
      </c>
      <c r="C197" s="142" t="s">
        <v>564</v>
      </c>
      <c r="D197" s="221"/>
      <c r="E197" s="221"/>
      <c r="F197" s="221"/>
      <c r="G197" s="221"/>
      <c r="H197" s="221"/>
      <c r="I197" s="222"/>
      <c r="J197" s="221"/>
      <c r="K197" s="223"/>
      <c r="L197" s="223"/>
      <c r="M197" s="224"/>
      <c r="N197" s="224"/>
      <c r="O197" s="224"/>
      <c r="P197" s="224"/>
      <c r="Q197" s="224"/>
      <c r="R197" s="144"/>
      <c r="S197" s="137">
        <f t="shared" si="8"/>
        <v>0</v>
      </c>
    </row>
    <row r="198" spans="2:19" s="138" customFormat="1" ht="13.5" customHeight="1">
      <c r="B198" s="153" t="s">
        <v>565</v>
      </c>
      <c r="C198" s="142" t="s">
        <v>566</v>
      </c>
      <c r="D198" s="221"/>
      <c r="E198" s="221"/>
      <c r="F198" s="221"/>
      <c r="G198" s="221"/>
      <c r="H198" s="221"/>
      <c r="I198" s="222"/>
      <c r="J198" s="221"/>
      <c r="K198" s="223"/>
      <c r="L198" s="223"/>
      <c r="M198" s="224"/>
      <c r="N198" s="224"/>
      <c r="O198" s="224"/>
      <c r="P198" s="224"/>
      <c r="Q198" s="224"/>
      <c r="R198" s="144"/>
      <c r="S198" s="137">
        <f t="shared" si="8"/>
        <v>0</v>
      </c>
    </row>
    <row r="199" spans="2:19" s="138" customFormat="1" ht="13.5" customHeight="1">
      <c r="B199" s="153" t="s">
        <v>368</v>
      </c>
      <c r="C199" s="142" t="s">
        <v>567</v>
      </c>
      <c r="D199" s="221"/>
      <c r="E199" s="221"/>
      <c r="F199" s="221"/>
      <c r="G199" s="221"/>
      <c r="H199" s="221"/>
      <c r="I199" s="222"/>
      <c r="J199" s="221"/>
      <c r="K199" s="223"/>
      <c r="L199" s="223"/>
      <c r="M199" s="224"/>
      <c r="N199" s="224"/>
      <c r="O199" s="224"/>
      <c r="P199" s="224"/>
      <c r="Q199" s="224"/>
      <c r="R199" s="144"/>
      <c r="S199" s="137">
        <f t="shared" si="8"/>
        <v>0</v>
      </c>
    </row>
    <row r="200" spans="2:19" s="138" customFormat="1" ht="13.5" customHeight="1">
      <c r="B200" s="153" t="s">
        <v>568</v>
      </c>
      <c r="C200" s="142" t="s">
        <v>569</v>
      </c>
      <c r="D200" s="221"/>
      <c r="E200" s="221"/>
      <c r="F200" s="221"/>
      <c r="G200" s="221"/>
      <c r="H200" s="221"/>
      <c r="I200" s="222"/>
      <c r="J200" s="221"/>
      <c r="K200" s="223"/>
      <c r="L200" s="223"/>
      <c r="M200" s="224"/>
      <c r="N200" s="224"/>
      <c r="O200" s="224"/>
      <c r="P200" s="224"/>
      <c r="Q200" s="224"/>
      <c r="R200" s="144"/>
      <c r="S200" s="137">
        <f t="shared" si="8"/>
        <v>0</v>
      </c>
    </row>
    <row r="201" spans="2:19" s="138" customFormat="1" ht="13.5" customHeight="1">
      <c r="B201" s="153" t="s">
        <v>570</v>
      </c>
      <c r="C201" s="142" t="s">
        <v>571</v>
      </c>
      <c r="D201" s="221"/>
      <c r="E201" s="221"/>
      <c r="F201" s="221"/>
      <c r="G201" s="221"/>
      <c r="H201" s="221"/>
      <c r="I201" s="222"/>
      <c r="J201" s="221"/>
      <c r="K201" s="223"/>
      <c r="L201" s="223"/>
      <c r="M201" s="224"/>
      <c r="N201" s="224"/>
      <c r="O201" s="224"/>
      <c r="P201" s="224"/>
      <c r="Q201" s="224"/>
      <c r="R201" s="144"/>
      <c r="S201" s="137">
        <f t="shared" si="8"/>
        <v>0</v>
      </c>
    </row>
    <row r="202" spans="2:19" s="138" customFormat="1" ht="13.5" customHeight="1">
      <c r="B202" s="153" t="s">
        <v>572</v>
      </c>
      <c r="C202" s="142" t="s">
        <v>573</v>
      </c>
      <c r="D202" s="221"/>
      <c r="E202" s="221"/>
      <c r="F202" s="221"/>
      <c r="G202" s="221"/>
      <c r="H202" s="221"/>
      <c r="I202" s="222"/>
      <c r="J202" s="221"/>
      <c r="K202" s="223"/>
      <c r="L202" s="223"/>
      <c r="M202" s="224"/>
      <c r="N202" s="224"/>
      <c r="O202" s="224"/>
      <c r="P202" s="224"/>
      <c r="Q202" s="224"/>
      <c r="R202" s="144"/>
      <c r="S202" s="137">
        <f t="shared" si="8"/>
        <v>0</v>
      </c>
    </row>
    <row r="203" spans="2:19" s="138" customFormat="1" ht="13.5" customHeight="1">
      <c r="B203" s="153" t="s">
        <v>239</v>
      </c>
      <c r="C203" s="142" t="s">
        <v>574</v>
      </c>
      <c r="D203" s="221"/>
      <c r="E203" s="221"/>
      <c r="F203" s="221"/>
      <c r="G203" s="221"/>
      <c r="H203" s="221"/>
      <c r="I203" s="222"/>
      <c r="J203" s="221"/>
      <c r="K203" s="223"/>
      <c r="L203" s="223"/>
      <c r="M203" s="224"/>
      <c r="N203" s="224"/>
      <c r="O203" s="224"/>
      <c r="P203" s="224"/>
      <c r="Q203" s="224"/>
      <c r="R203" s="144"/>
      <c r="S203" s="137">
        <f t="shared" si="8"/>
        <v>0</v>
      </c>
    </row>
    <row r="204" spans="2:19" s="138" customFormat="1" ht="13.5" customHeight="1">
      <c r="B204" s="153" t="s">
        <v>243</v>
      </c>
      <c r="C204" s="142" t="s">
        <v>575</v>
      </c>
      <c r="D204" s="221"/>
      <c r="E204" s="221"/>
      <c r="F204" s="221"/>
      <c r="G204" s="221"/>
      <c r="H204" s="221"/>
      <c r="I204" s="222"/>
      <c r="J204" s="221"/>
      <c r="K204" s="223"/>
      <c r="L204" s="223"/>
      <c r="M204" s="224"/>
      <c r="N204" s="224"/>
      <c r="O204" s="224"/>
      <c r="P204" s="224"/>
      <c r="Q204" s="224"/>
      <c r="R204" s="144"/>
      <c r="S204" s="137">
        <f aca="true" t="shared" si="10" ref="S204:S243">SUM(E204:J204)-D204</f>
        <v>0</v>
      </c>
    </row>
    <row r="205" spans="2:19" s="138" customFormat="1" ht="13.5" customHeight="1">
      <c r="B205" s="153" t="s">
        <v>245</v>
      </c>
      <c r="C205" s="142" t="s">
        <v>576</v>
      </c>
      <c r="D205" s="221"/>
      <c r="E205" s="221"/>
      <c r="F205" s="221"/>
      <c r="G205" s="221"/>
      <c r="H205" s="221"/>
      <c r="I205" s="222"/>
      <c r="J205" s="221"/>
      <c r="K205" s="223"/>
      <c r="L205" s="223"/>
      <c r="M205" s="224"/>
      <c r="N205" s="224"/>
      <c r="O205" s="224"/>
      <c r="P205" s="224"/>
      <c r="Q205" s="224"/>
      <c r="R205" s="144"/>
      <c r="S205" s="137">
        <f t="shared" si="10"/>
        <v>0</v>
      </c>
    </row>
    <row r="206" spans="2:19" s="138" customFormat="1" ht="13.5" customHeight="1">
      <c r="B206" s="153" t="s">
        <v>247</v>
      </c>
      <c r="C206" s="142" t="s">
        <v>577</v>
      </c>
      <c r="D206" s="221"/>
      <c r="E206" s="221"/>
      <c r="F206" s="221"/>
      <c r="G206" s="221"/>
      <c r="H206" s="221"/>
      <c r="I206" s="222"/>
      <c r="J206" s="221"/>
      <c r="K206" s="223"/>
      <c r="L206" s="223"/>
      <c r="M206" s="224"/>
      <c r="N206" s="224"/>
      <c r="O206" s="224"/>
      <c r="P206" s="224"/>
      <c r="Q206" s="224"/>
      <c r="R206" s="144"/>
      <c r="S206" s="137">
        <f t="shared" si="10"/>
        <v>0</v>
      </c>
    </row>
    <row r="207" spans="2:19" s="138" customFormat="1" ht="13.5" customHeight="1">
      <c r="B207" s="153" t="s">
        <v>578</v>
      </c>
      <c r="C207" s="142" t="s">
        <v>579</v>
      </c>
      <c r="D207" s="221"/>
      <c r="E207" s="221"/>
      <c r="F207" s="221"/>
      <c r="G207" s="221"/>
      <c r="H207" s="221"/>
      <c r="I207" s="222"/>
      <c r="J207" s="221"/>
      <c r="K207" s="223"/>
      <c r="L207" s="223"/>
      <c r="M207" s="224"/>
      <c r="N207" s="224"/>
      <c r="O207" s="224"/>
      <c r="P207" s="224"/>
      <c r="Q207" s="224"/>
      <c r="R207" s="144"/>
      <c r="S207" s="137">
        <f t="shared" si="10"/>
        <v>0</v>
      </c>
    </row>
    <row r="208" spans="2:19" s="138" customFormat="1" ht="13.5" customHeight="1">
      <c r="B208" s="153" t="s">
        <v>251</v>
      </c>
      <c r="C208" s="142" t="s">
        <v>580</v>
      </c>
      <c r="D208" s="221"/>
      <c r="E208" s="221"/>
      <c r="F208" s="221"/>
      <c r="G208" s="221"/>
      <c r="H208" s="221"/>
      <c r="I208" s="222"/>
      <c r="J208" s="221"/>
      <c r="K208" s="223"/>
      <c r="L208" s="223"/>
      <c r="M208" s="224"/>
      <c r="N208" s="224"/>
      <c r="O208" s="224"/>
      <c r="P208" s="224"/>
      <c r="Q208" s="224"/>
      <c r="R208" s="144"/>
      <c r="S208" s="137">
        <f t="shared" si="10"/>
        <v>0</v>
      </c>
    </row>
    <row r="209" spans="2:19" s="138" customFormat="1" ht="13.5" customHeight="1">
      <c r="B209" s="153" t="s">
        <v>253</v>
      </c>
      <c r="C209" s="142" t="s">
        <v>581</v>
      </c>
      <c r="D209" s="221"/>
      <c r="E209" s="221"/>
      <c r="F209" s="221"/>
      <c r="G209" s="221"/>
      <c r="H209" s="221"/>
      <c r="I209" s="222"/>
      <c r="J209" s="221"/>
      <c r="K209" s="223"/>
      <c r="L209" s="223"/>
      <c r="M209" s="224"/>
      <c r="N209" s="224"/>
      <c r="O209" s="224"/>
      <c r="P209" s="224"/>
      <c r="Q209" s="224"/>
      <c r="R209" s="144"/>
      <c r="S209" s="137">
        <f t="shared" si="10"/>
        <v>0</v>
      </c>
    </row>
    <row r="210" spans="2:19" s="138" customFormat="1" ht="13.5" customHeight="1">
      <c r="B210" s="153" t="s">
        <v>255</v>
      </c>
      <c r="C210" s="142" t="s">
        <v>582</v>
      </c>
      <c r="D210" s="221"/>
      <c r="E210" s="221"/>
      <c r="F210" s="221"/>
      <c r="G210" s="221"/>
      <c r="H210" s="221"/>
      <c r="I210" s="222"/>
      <c r="J210" s="221"/>
      <c r="K210" s="223"/>
      <c r="L210" s="223"/>
      <c r="M210" s="224"/>
      <c r="N210" s="224"/>
      <c r="O210" s="224"/>
      <c r="P210" s="224"/>
      <c r="Q210" s="224"/>
      <c r="R210" s="144"/>
      <c r="S210" s="137">
        <f t="shared" si="10"/>
        <v>0</v>
      </c>
    </row>
    <row r="211" spans="2:19" s="138" customFormat="1" ht="13.5" customHeight="1">
      <c r="B211" s="153" t="s">
        <v>306</v>
      </c>
      <c r="C211" s="142" t="s">
        <v>583</v>
      </c>
      <c r="D211" s="221"/>
      <c r="E211" s="221"/>
      <c r="F211" s="221"/>
      <c r="G211" s="221"/>
      <c r="H211" s="221"/>
      <c r="I211" s="222"/>
      <c r="J211" s="221"/>
      <c r="K211" s="223"/>
      <c r="L211" s="223"/>
      <c r="M211" s="224"/>
      <c r="N211" s="224"/>
      <c r="O211" s="224"/>
      <c r="P211" s="224"/>
      <c r="Q211" s="224"/>
      <c r="R211" s="144"/>
      <c r="S211" s="137">
        <f t="shared" si="10"/>
        <v>0</v>
      </c>
    </row>
    <row r="212" spans="2:19" s="138" customFormat="1" ht="13.5" customHeight="1">
      <c r="B212" s="153" t="s">
        <v>584</v>
      </c>
      <c r="C212" s="142" t="s">
        <v>585</v>
      </c>
      <c r="D212" s="221"/>
      <c r="E212" s="221"/>
      <c r="F212" s="221"/>
      <c r="G212" s="221"/>
      <c r="H212" s="221"/>
      <c r="I212" s="222"/>
      <c r="J212" s="221"/>
      <c r="K212" s="223"/>
      <c r="L212" s="223"/>
      <c r="M212" s="224"/>
      <c r="N212" s="224"/>
      <c r="O212" s="224"/>
      <c r="P212" s="224"/>
      <c r="Q212" s="224"/>
      <c r="R212" s="144"/>
      <c r="S212" s="137">
        <f t="shared" si="10"/>
        <v>0</v>
      </c>
    </row>
    <row r="213" spans="2:19" s="138" customFormat="1" ht="13.5" customHeight="1">
      <c r="B213" s="153" t="s">
        <v>259</v>
      </c>
      <c r="C213" s="142" t="s">
        <v>586</v>
      </c>
      <c r="D213" s="221"/>
      <c r="E213" s="221"/>
      <c r="F213" s="221"/>
      <c r="G213" s="221"/>
      <c r="H213" s="221"/>
      <c r="I213" s="222"/>
      <c r="J213" s="221"/>
      <c r="K213" s="223"/>
      <c r="L213" s="223"/>
      <c r="M213" s="224"/>
      <c r="N213" s="224"/>
      <c r="O213" s="224"/>
      <c r="P213" s="224"/>
      <c r="Q213" s="224"/>
      <c r="R213" s="144"/>
      <c r="S213" s="137">
        <f t="shared" si="10"/>
        <v>0</v>
      </c>
    </row>
    <row r="214" spans="2:19" s="138" customFormat="1" ht="13.5" customHeight="1">
      <c r="B214" s="153" t="s">
        <v>587</v>
      </c>
      <c r="C214" s="142" t="s">
        <v>588</v>
      </c>
      <c r="D214" s="221"/>
      <c r="E214" s="221"/>
      <c r="F214" s="221"/>
      <c r="G214" s="221"/>
      <c r="H214" s="221"/>
      <c r="I214" s="222"/>
      <c r="J214" s="221"/>
      <c r="K214" s="223"/>
      <c r="L214" s="223"/>
      <c r="M214" s="224"/>
      <c r="N214" s="224"/>
      <c r="O214" s="224"/>
      <c r="P214" s="224"/>
      <c r="Q214" s="224"/>
      <c r="R214" s="144"/>
      <c r="S214" s="137">
        <f t="shared" si="10"/>
        <v>0</v>
      </c>
    </row>
    <row r="215" spans="2:19" s="138" customFormat="1" ht="13.5" customHeight="1">
      <c r="B215" s="153" t="s">
        <v>589</v>
      </c>
      <c r="C215" s="142" t="s">
        <v>590</v>
      </c>
      <c r="D215" s="221"/>
      <c r="E215" s="221"/>
      <c r="F215" s="221"/>
      <c r="G215" s="221"/>
      <c r="H215" s="221"/>
      <c r="I215" s="222"/>
      <c r="J215" s="221"/>
      <c r="K215" s="232"/>
      <c r="L215" s="232"/>
      <c r="M215" s="234"/>
      <c r="N215" s="234"/>
      <c r="O215" s="234"/>
      <c r="P215" s="234"/>
      <c r="Q215" s="234"/>
      <c r="R215" s="144"/>
      <c r="S215" s="137">
        <f t="shared" si="10"/>
        <v>0</v>
      </c>
    </row>
    <row r="216" spans="2:19" s="138" customFormat="1" ht="13.5" customHeight="1">
      <c r="B216" s="153" t="s">
        <v>591</v>
      </c>
      <c r="C216" s="142" t="s">
        <v>592</v>
      </c>
      <c r="D216" s="221"/>
      <c r="E216" s="221"/>
      <c r="F216" s="221"/>
      <c r="G216" s="221"/>
      <c r="H216" s="221"/>
      <c r="I216" s="222"/>
      <c r="J216" s="221"/>
      <c r="K216" s="223"/>
      <c r="L216" s="223"/>
      <c r="M216" s="224"/>
      <c r="N216" s="224"/>
      <c r="O216" s="224"/>
      <c r="P216" s="224"/>
      <c r="Q216" s="224"/>
      <c r="R216" s="144"/>
      <c r="S216" s="137">
        <f t="shared" si="10"/>
        <v>0</v>
      </c>
    </row>
    <row r="217" spans="2:19" s="138" customFormat="1" ht="13.5" customHeight="1">
      <c r="B217" s="155" t="s">
        <v>263</v>
      </c>
      <c r="C217" s="162" t="s">
        <v>593</v>
      </c>
      <c r="D217" s="230"/>
      <c r="E217" s="230"/>
      <c r="F217" s="230"/>
      <c r="G217" s="230"/>
      <c r="H217" s="230"/>
      <c r="I217" s="231"/>
      <c r="J217" s="230"/>
      <c r="K217" s="227"/>
      <c r="L217" s="227"/>
      <c r="M217" s="228"/>
      <c r="N217" s="228"/>
      <c r="O217" s="228"/>
      <c r="P217" s="228"/>
      <c r="Q217" s="228"/>
      <c r="R217" s="144"/>
      <c r="S217" s="137">
        <f t="shared" si="10"/>
        <v>0</v>
      </c>
    </row>
    <row r="218" spans="2:19" s="138" customFormat="1" ht="13.5" customHeight="1">
      <c r="B218" s="153" t="s">
        <v>307</v>
      </c>
      <c r="C218" s="142" t="s">
        <v>594</v>
      </c>
      <c r="D218" s="221"/>
      <c r="E218" s="221"/>
      <c r="F218" s="221"/>
      <c r="G218" s="221"/>
      <c r="H218" s="221"/>
      <c r="I218" s="222"/>
      <c r="J218" s="221"/>
      <c r="K218" s="223"/>
      <c r="L218" s="223"/>
      <c r="M218" s="224"/>
      <c r="N218" s="224"/>
      <c r="O218" s="224"/>
      <c r="P218" s="224"/>
      <c r="Q218" s="224"/>
      <c r="R218" s="144"/>
      <c r="S218" s="137">
        <f t="shared" si="10"/>
        <v>0</v>
      </c>
    </row>
    <row r="219" spans="2:19" s="138" customFormat="1" ht="13.5" customHeight="1">
      <c r="B219" s="153" t="s">
        <v>265</v>
      </c>
      <c r="C219" s="142" t="s">
        <v>595</v>
      </c>
      <c r="D219" s="221">
        <v>88</v>
      </c>
      <c r="E219" s="221">
        <v>70</v>
      </c>
      <c r="F219" s="221"/>
      <c r="G219" s="221"/>
      <c r="H219" s="221"/>
      <c r="I219" s="222"/>
      <c r="J219" s="221">
        <v>18</v>
      </c>
      <c r="K219" s="223">
        <v>30</v>
      </c>
      <c r="L219" s="223">
        <v>10</v>
      </c>
      <c r="M219" s="224">
        <v>2</v>
      </c>
      <c r="N219" s="224"/>
      <c r="O219" s="224">
        <v>10</v>
      </c>
      <c r="P219" s="224">
        <v>4</v>
      </c>
      <c r="Q219" s="224"/>
      <c r="R219" s="144"/>
      <c r="S219" s="137">
        <f t="shared" si="10"/>
        <v>0</v>
      </c>
    </row>
    <row r="220" spans="2:19" s="138" customFormat="1" ht="13.5" customHeight="1">
      <c r="B220" s="153" t="s">
        <v>596</v>
      </c>
      <c r="C220" s="142" t="s">
        <v>597</v>
      </c>
      <c r="D220" s="221">
        <v>12</v>
      </c>
      <c r="E220" s="221">
        <v>4</v>
      </c>
      <c r="F220" s="221"/>
      <c r="G220" s="221"/>
      <c r="H220" s="221"/>
      <c r="I220" s="222"/>
      <c r="J220" s="221">
        <v>8</v>
      </c>
      <c r="K220" s="223">
        <v>5</v>
      </c>
      <c r="L220" s="223">
        <v>2</v>
      </c>
      <c r="M220" s="224"/>
      <c r="N220" s="224"/>
      <c r="O220" s="224">
        <v>1</v>
      </c>
      <c r="P220" s="224">
        <v>1</v>
      </c>
      <c r="Q220" s="224"/>
      <c r="R220" s="144"/>
      <c r="S220" s="137">
        <f t="shared" si="10"/>
        <v>0</v>
      </c>
    </row>
    <row r="221" spans="2:19" s="138" customFormat="1" ht="13.5" customHeight="1">
      <c r="B221" s="153" t="s">
        <v>598</v>
      </c>
      <c r="C221" s="142" t="s">
        <v>599</v>
      </c>
      <c r="D221" s="221"/>
      <c r="E221" s="221"/>
      <c r="F221" s="221"/>
      <c r="G221" s="221"/>
      <c r="H221" s="221"/>
      <c r="I221" s="222"/>
      <c r="J221" s="221"/>
      <c r="K221" s="232"/>
      <c r="L221" s="232"/>
      <c r="M221" s="234"/>
      <c r="N221" s="234"/>
      <c r="O221" s="234"/>
      <c r="P221" s="234"/>
      <c r="Q221" s="234"/>
      <c r="R221" s="144"/>
      <c r="S221" s="137">
        <f t="shared" si="10"/>
        <v>0</v>
      </c>
    </row>
    <row r="222" spans="2:19" s="138" customFormat="1" ht="13.5" customHeight="1">
      <c r="B222" s="153" t="s">
        <v>600</v>
      </c>
      <c r="C222" s="142" t="s">
        <v>601</v>
      </c>
      <c r="D222" s="221"/>
      <c r="E222" s="221"/>
      <c r="F222" s="221"/>
      <c r="G222" s="221"/>
      <c r="H222" s="221"/>
      <c r="I222" s="222"/>
      <c r="J222" s="221"/>
      <c r="K222" s="232"/>
      <c r="L222" s="232"/>
      <c r="M222" s="234"/>
      <c r="N222" s="234"/>
      <c r="O222" s="234"/>
      <c r="P222" s="234"/>
      <c r="Q222" s="234"/>
      <c r="R222" s="144"/>
      <c r="S222" s="137">
        <f t="shared" si="10"/>
        <v>0</v>
      </c>
    </row>
    <row r="223" spans="2:19" s="138" customFormat="1" ht="13.5" customHeight="1">
      <c r="B223" s="153" t="s">
        <v>450</v>
      </c>
      <c r="C223" s="142" t="s">
        <v>602</v>
      </c>
      <c r="D223" s="221">
        <v>17</v>
      </c>
      <c r="E223" s="221">
        <v>12</v>
      </c>
      <c r="F223" s="221"/>
      <c r="G223" s="221"/>
      <c r="H223" s="221"/>
      <c r="I223" s="222"/>
      <c r="J223" s="221">
        <v>5</v>
      </c>
      <c r="K223" s="223">
        <v>5</v>
      </c>
      <c r="L223" s="223">
        <v>2</v>
      </c>
      <c r="M223" s="224">
        <v>1</v>
      </c>
      <c r="N223" s="224"/>
      <c r="O223" s="224">
        <v>2</v>
      </c>
      <c r="P223" s="224">
        <v>1</v>
      </c>
      <c r="Q223" s="224"/>
      <c r="R223" s="144"/>
      <c r="S223" s="137">
        <f t="shared" si="10"/>
        <v>0</v>
      </c>
    </row>
    <row r="224" spans="2:19" s="138" customFormat="1" ht="13.5" customHeight="1">
      <c r="B224" s="153" t="s">
        <v>267</v>
      </c>
      <c r="C224" s="142" t="s">
        <v>603</v>
      </c>
      <c r="D224" s="221">
        <v>59</v>
      </c>
      <c r="E224" s="221">
        <v>59</v>
      </c>
      <c r="F224" s="221"/>
      <c r="G224" s="221"/>
      <c r="H224" s="221"/>
      <c r="I224" s="222"/>
      <c r="J224" s="221"/>
      <c r="K224" s="223">
        <v>24</v>
      </c>
      <c r="L224" s="223">
        <v>4</v>
      </c>
      <c r="M224" s="224">
        <v>3</v>
      </c>
      <c r="N224" s="224"/>
      <c r="O224" s="224">
        <v>3</v>
      </c>
      <c r="P224" s="224"/>
      <c r="Q224" s="224"/>
      <c r="R224" s="144"/>
      <c r="S224" s="137">
        <f t="shared" si="10"/>
        <v>0</v>
      </c>
    </row>
    <row r="225" spans="2:19" s="138" customFormat="1" ht="13.5" customHeight="1">
      <c r="B225" s="153" t="s">
        <v>604</v>
      </c>
      <c r="C225" s="142" t="s">
        <v>605</v>
      </c>
      <c r="D225" s="221"/>
      <c r="E225" s="221"/>
      <c r="F225" s="221"/>
      <c r="G225" s="221"/>
      <c r="H225" s="221"/>
      <c r="I225" s="222"/>
      <c r="J225" s="221"/>
      <c r="K225" s="223"/>
      <c r="L225" s="223"/>
      <c r="M225" s="224"/>
      <c r="N225" s="224"/>
      <c r="O225" s="224"/>
      <c r="P225" s="224"/>
      <c r="Q225" s="224"/>
      <c r="R225" s="144"/>
      <c r="S225" s="137">
        <f t="shared" si="10"/>
        <v>0</v>
      </c>
    </row>
    <row r="226" spans="2:19" s="138" customFormat="1" ht="13.5" customHeight="1">
      <c r="B226" s="153" t="s">
        <v>606</v>
      </c>
      <c r="C226" s="142" t="s">
        <v>607</v>
      </c>
      <c r="D226" s="221"/>
      <c r="E226" s="221"/>
      <c r="F226" s="221"/>
      <c r="G226" s="221"/>
      <c r="H226" s="221"/>
      <c r="I226" s="222"/>
      <c r="J226" s="221"/>
      <c r="K226" s="223"/>
      <c r="L226" s="223"/>
      <c r="M226" s="224"/>
      <c r="N226" s="224"/>
      <c r="O226" s="224"/>
      <c r="P226" s="224"/>
      <c r="Q226" s="224"/>
      <c r="R226" s="144"/>
      <c r="S226" s="137">
        <f t="shared" si="10"/>
        <v>0</v>
      </c>
    </row>
    <row r="227" spans="2:19" s="138" customFormat="1" ht="13.5" customHeight="1">
      <c r="B227" s="153" t="s">
        <v>482</v>
      </c>
      <c r="C227" s="142" t="s">
        <v>608</v>
      </c>
      <c r="D227" s="221"/>
      <c r="E227" s="221"/>
      <c r="F227" s="221"/>
      <c r="G227" s="221"/>
      <c r="H227" s="221"/>
      <c r="I227" s="222"/>
      <c r="J227" s="221"/>
      <c r="K227" s="232"/>
      <c r="L227" s="232"/>
      <c r="M227" s="234"/>
      <c r="N227" s="234"/>
      <c r="O227" s="234"/>
      <c r="P227" s="234"/>
      <c r="Q227" s="234"/>
      <c r="R227" s="144"/>
      <c r="S227" s="137">
        <f t="shared" si="10"/>
        <v>0</v>
      </c>
    </row>
    <row r="228" spans="2:19" s="138" customFormat="1" ht="13.5" customHeight="1">
      <c r="B228" s="153" t="s">
        <v>502</v>
      </c>
      <c r="C228" s="142" t="s">
        <v>609</v>
      </c>
      <c r="D228" s="221"/>
      <c r="E228" s="221"/>
      <c r="F228" s="221"/>
      <c r="G228" s="221"/>
      <c r="H228" s="221"/>
      <c r="I228" s="222"/>
      <c r="J228" s="221"/>
      <c r="K228" s="223"/>
      <c r="L228" s="223"/>
      <c r="M228" s="224"/>
      <c r="N228" s="224"/>
      <c r="O228" s="224"/>
      <c r="P228" s="224"/>
      <c r="Q228" s="224"/>
      <c r="R228" s="144"/>
      <c r="S228" s="137">
        <f t="shared" si="10"/>
        <v>0</v>
      </c>
    </row>
    <row r="229" spans="2:19" s="138" customFormat="1" ht="13.5" customHeight="1">
      <c r="B229" s="153" t="s">
        <v>506</v>
      </c>
      <c r="C229" s="142" t="s">
        <v>610</v>
      </c>
      <c r="D229" s="221"/>
      <c r="E229" s="221"/>
      <c r="F229" s="221"/>
      <c r="G229" s="221"/>
      <c r="H229" s="221"/>
      <c r="I229" s="222"/>
      <c r="J229" s="221"/>
      <c r="K229" s="223"/>
      <c r="L229" s="223"/>
      <c r="M229" s="224"/>
      <c r="N229" s="224"/>
      <c r="O229" s="224"/>
      <c r="P229" s="224"/>
      <c r="Q229" s="224"/>
      <c r="R229" s="144"/>
      <c r="S229" s="137">
        <f t="shared" si="10"/>
        <v>0</v>
      </c>
    </row>
    <row r="230" spans="2:19" s="138" customFormat="1" ht="13.5" customHeight="1">
      <c r="B230" s="153" t="s">
        <v>611</v>
      </c>
      <c r="C230" s="142" t="s">
        <v>612</v>
      </c>
      <c r="D230" s="221">
        <v>7</v>
      </c>
      <c r="E230" s="221"/>
      <c r="F230" s="221"/>
      <c r="G230" s="221"/>
      <c r="H230" s="221"/>
      <c r="I230" s="222"/>
      <c r="J230" s="221">
        <v>7</v>
      </c>
      <c r="K230" s="223">
        <v>5</v>
      </c>
      <c r="L230" s="223">
        <v>1</v>
      </c>
      <c r="M230" s="224"/>
      <c r="N230" s="224"/>
      <c r="O230" s="224">
        <v>1</v>
      </c>
      <c r="P230" s="224">
        <v>1</v>
      </c>
      <c r="Q230" s="224"/>
      <c r="R230" s="144"/>
      <c r="S230" s="137">
        <f t="shared" si="10"/>
        <v>0</v>
      </c>
    </row>
    <row r="231" spans="2:19" s="138" customFormat="1" ht="13.5" customHeight="1">
      <c r="B231" s="153" t="s">
        <v>281</v>
      </c>
      <c r="C231" s="142" t="s">
        <v>613</v>
      </c>
      <c r="D231" s="221"/>
      <c r="E231" s="221"/>
      <c r="F231" s="221"/>
      <c r="G231" s="221"/>
      <c r="H231" s="221"/>
      <c r="I231" s="222"/>
      <c r="J231" s="221"/>
      <c r="K231" s="223"/>
      <c r="L231" s="223"/>
      <c r="M231" s="224"/>
      <c r="N231" s="224"/>
      <c r="O231" s="224"/>
      <c r="P231" s="224"/>
      <c r="Q231" s="224"/>
      <c r="R231" s="144"/>
      <c r="S231" s="137">
        <f t="shared" si="10"/>
        <v>0</v>
      </c>
    </row>
    <row r="232" spans="2:19" s="138" customFormat="1" ht="13.5" customHeight="1">
      <c r="B232" s="153" t="s">
        <v>283</v>
      </c>
      <c r="C232" s="142" t="s">
        <v>614</v>
      </c>
      <c r="D232" s="221">
        <v>5</v>
      </c>
      <c r="E232" s="221">
        <v>5</v>
      </c>
      <c r="F232" s="221"/>
      <c r="G232" s="221"/>
      <c r="H232" s="221"/>
      <c r="I232" s="222"/>
      <c r="J232" s="221"/>
      <c r="K232" s="223">
        <v>3</v>
      </c>
      <c r="L232" s="223">
        <v>2</v>
      </c>
      <c r="M232" s="224">
        <v>1</v>
      </c>
      <c r="N232" s="224"/>
      <c r="O232" s="224">
        <v>1</v>
      </c>
      <c r="P232" s="224">
        <v>1</v>
      </c>
      <c r="Q232" s="224"/>
      <c r="R232" s="144"/>
      <c r="S232" s="137">
        <f t="shared" si="10"/>
        <v>0</v>
      </c>
    </row>
    <row r="233" spans="2:19" s="138" customFormat="1" ht="13.5" customHeight="1">
      <c r="B233" s="153" t="s">
        <v>289</v>
      </c>
      <c r="C233" s="142" t="s">
        <v>615</v>
      </c>
      <c r="D233" s="221">
        <v>20</v>
      </c>
      <c r="E233" s="221"/>
      <c r="F233" s="221"/>
      <c r="G233" s="221"/>
      <c r="H233" s="221"/>
      <c r="I233" s="222">
        <v>20</v>
      </c>
      <c r="J233" s="221"/>
      <c r="K233" s="223"/>
      <c r="L233" s="223">
        <v>1</v>
      </c>
      <c r="M233" s="224"/>
      <c r="N233" s="224">
        <v>1</v>
      </c>
      <c r="O233" s="224">
        <v>1</v>
      </c>
      <c r="P233" s="224"/>
      <c r="Q233" s="224"/>
      <c r="R233" s="144"/>
      <c r="S233" s="137">
        <f t="shared" si="10"/>
        <v>0</v>
      </c>
    </row>
    <row r="234" spans="2:19" s="138" customFormat="1" ht="13.5" customHeight="1">
      <c r="B234" s="153" t="s">
        <v>616</v>
      </c>
      <c r="C234" s="142" t="s">
        <v>617</v>
      </c>
      <c r="D234" s="221"/>
      <c r="E234" s="221"/>
      <c r="F234" s="221"/>
      <c r="G234" s="221"/>
      <c r="H234" s="221"/>
      <c r="I234" s="222"/>
      <c r="J234" s="221"/>
      <c r="K234" s="232"/>
      <c r="L234" s="232"/>
      <c r="M234" s="234"/>
      <c r="N234" s="234"/>
      <c r="O234" s="234"/>
      <c r="P234" s="234"/>
      <c r="Q234" s="234"/>
      <c r="R234" s="144"/>
      <c r="S234" s="137">
        <f t="shared" si="10"/>
        <v>0</v>
      </c>
    </row>
    <row r="235" spans="2:19" s="138" customFormat="1" ht="13.5" customHeight="1">
      <c r="B235" s="153" t="s">
        <v>291</v>
      </c>
      <c r="C235" s="142" t="s">
        <v>618</v>
      </c>
      <c r="D235" s="221">
        <v>118</v>
      </c>
      <c r="E235" s="221">
        <v>111</v>
      </c>
      <c r="F235" s="221"/>
      <c r="G235" s="221"/>
      <c r="H235" s="221"/>
      <c r="I235" s="222">
        <v>1</v>
      </c>
      <c r="J235" s="221">
        <v>6</v>
      </c>
      <c r="K235" s="232">
        <v>43</v>
      </c>
      <c r="L235" s="232">
        <v>8</v>
      </c>
      <c r="M235" s="234">
        <v>1</v>
      </c>
      <c r="N235" s="234"/>
      <c r="O235" s="234">
        <v>7</v>
      </c>
      <c r="P235" s="234"/>
      <c r="Q235" s="234"/>
      <c r="R235" s="144"/>
      <c r="S235" s="137">
        <f t="shared" si="10"/>
        <v>0</v>
      </c>
    </row>
    <row r="236" spans="2:19" s="138" customFormat="1" ht="13.5" customHeight="1">
      <c r="B236" s="153" t="s">
        <v>619</v>
      </c>
      <c r="C236" s="142" t="s">
        <v>620</v>
      </c>
      <c r="D236" s="221"/>
      <c r="E236" s="221"/>
      <c r="F236" s="221"/>
      <c r="G236" s="221"/>
      <c r="H236" s="221"/>
      <c r="I236" s="222"/>
      <c r="J236" s="221"/>
      <c r="K236" s="232"/>
      <c r="L236" s="232"/>
      <c r="M236" s="234"/>
      <c r="N236" s="234"/>
      <c r="O236" s="234"/>
      <c r="P236" s="234"/>
      <c r="Q236" s="234"/>
      <c r="R236" s="144"/>
      <c r="S236" s="137">
        <f t="shared" si="10"/>
        <v>0</v>
      </c>
    </row>
    <row r="237" spans="2:19" s="138" customFormat="1" ht="13.5" customHeight="1">
      <c r="B237" s="153" t="s">
        <v>621</v>
      </c>
      <c r="C237" s="142" t="s">
        <v>622</v>
      </c>
      <c r="D237" s="221"/>
      <c r="E237" s="221"/>
      <c r="F237" s="221"/>
      <c r="G237" s="221"/>
      <c r="H237" s="221"/>
      <c r="I237" s="222"/>
      <c r="J237" s="221"/>
      <c r="K237" s="232"/>
      <c r="L237" s="232"/>
      <c r="M237" s="234"/>
      <c r="N237" s="234"/>
      <c r="O237" s="234"/>
      <c r="P237" s="234"/>
      <c r="Q237" s="234"/>
      <c r="R237" s="144"/>
      <c r="S237" s="137">
        <f t="shared" si="10"/>
        <v>0</v>
      </c>
    </row>
    <row r="238" spans="2:19" s="138" customFormat="1" ht="13.5" customHeight="1">
      <c r="B238" s="153" t="s">
        <v>299</v>
      </c>
      <c r="C238" s="142" t="s">
        <v>623</v>
      </c>
      <c r="D238" s="221">
        <v>28</v>
      </c>
      <c r="E238" s="221">
        <v>28</v>
      </c>
      <c r="F238" s="221"/>
      <c r="G238" s="221"/>
      <c r="H238" s="221"/>
      <c r="I238" s="222"/>
      <c r="J238" s="221"/>
      <c r="K238" s="232"/>
      <c r="L238" s="232">
        <v>2</v>
      </c>
      <c r="M238" s="234">
        <v>2</v>
      </c>
      <c r="N238" s="234"/>
      <c r="O238" s="234">
        <v>2</v>
      </c>
      <c r="P238" s="234"/>
      <c r="Q238" s="234"/>
      <c r="R238" s="144"/>
      <c r="S238" s="137">
        <f t="shared" si="10"/>
        <v>0</v>
      </c>
    </row>
    <row r="239" spans="2:19" s="138" customFormat="1" ht="13.5" customHeight="1">
      <c r="B239" s="153" t="s">
        <v>542</v>
      </c>
      <c r="C239" s="142" t="s">
        <v>624</v>
      </c>
      <c r="D239" s="221">
        <v>10</v>
      </c>
      <c r="E239" s="221"/>
      <c r="F239" s="221"/>
      <c r="G239" s="221"/>
      <c r="H239" s="221"/>
      <c r="I239" s="222"/>
      <c r="J239" s="221">
        <v>10</v>
      </c>
      <c r="K239" s="232"/>
      <c r="L239" s="232">
        <v>1</v>
      </c>
      <c r="M239" s="234">
        <v>1</v>
      </c>
      <c r="N239" s="234"/>
      <c r="O239" s="234">
        <v>1</v>
      </c>
      <c r="P239" s="234"/>
      <c r="Q239" s="234"/>
      <c r="R239" s="144"/>
      <c r="S239" s="137">
        <f t="shared" si="10"/>
        <v>0</v>
      </c>
    </row>
    <row r="240" spans="2:19" s="138" customFormat="1" ht="13.5" customHeight="1">
      <c r="B240" s="153" t="s">
        <v>550</v>
      </c>
      <c r="C240" s="142" t="s">
        <v>625</v>
      </c>
      <c r="D240" s="221">
        <v>42</v>
      </c>
      <c r="E240" s="221">
        <v>22</v>
      </c>
      <c r="F240" s="221"/>
      <c r="G240" s="221"/>
      <c r="H240" s="221"/>
      <c r="I240" s="222">
        <v>1</v>
      </c>
      <c r="J240" s="221">
        <v>19</v>
      </c>
      <c r="K240" s="232">
        <v>7</v>
      </c>
      <c r="L240" s="232">
        <v>1</v>
      </c>
      <c r="M240" s="234">
        <v>1</v>
      </c>
      <c r="N240" s="234"/>
      <c r="O240" s="234"/>
      <c r="P240" s="234"/>
      <c r="Q240" s="234"/>
      <c r="R240" s="144"/>
      <c r="S240" s="137">
        <f t="shared" si="10"/>
        <v>0</v>
      </c>
    </row>
    <row r="241" spans="2:19" s="138" customFormat="1" ht="13.5" customHeight="1">
      <c r="B241" s="153" t="s">
        <v>552</v>
      </c>
      <c r="C241" s="142" t="s">
        <v>626</v>
      </c>
      <c r="D241" s="221">
        <v>3</v>
      </c>
      <c r="E241" s="221"/>
      <c r="F241" s="221"/>
      <c r="G241" s="221"/>
      <c r="H241" s="221"/>
      <c r="I241" s="222">
        <v>3</v>
      </c>
      <c r="J241" s="221"/>
      <c r="K241" s="232"/>
      <c r="L241" s="232">
        <v>1</v>
      </c>
      <c r="M241" s="234"/>
      <c r="N241" s="234"/>
      <c r="O241" s="234"/>
      <c r="P241" s="234"/>
      <c r="Q241" s="234"/>
      <c r="R241" s="144"/>
      <c r="S241" s="137">
        <f t="shared" si="10"/>
        <v>0</v>
      </c>
    </row>
    <row r="242" spans="2:19" s="138" customFormat="1" ht="22.5" customHeight="1">
      <c r="B242" s="163" t="s">
        <v>627</v>
      </c>
      <c r="C242" s="35">
        <v>6</v>
      </c>
      <c r="D242" s="223"/>
      <c r="E242" s="223"/>
      <c r="F242" s="223"/>
      <c r="G242" s="223"/>
      <c r="H242" s="223"/>
      <c r="I242" s="223"/>
      <c r="J242" s="223"/>
      <c r="K242" s="223"/>
      <c r="L242" s="223"/>
      <c r="M242" s="224"/>
      <c r="N242" s="224"/>
      <c r="O242" s="224"/>
      <c r="P242" s="224"/>
      <c r="Q242" s="224"/>
      <c r="R242" s="143"/>
      <c r="S242" s="137">
        <f t="shared" si="10"/>
        <v>0</v>
      </c>
    </row>
    <row r="243" spans="2:19" ht="22.5">
      <c r="B243" s="164" t="s">
        <v>628</v>
      </c>
      <c r="C243" s="142" t="s">
        <v>19</v>
      </c>
      <c r="D243" s="235"/>
      <c r="E243" s="235"/>
      <c r="F243" s="235"/>
      <c r="G243" s="235"/>
      <c r="H243" s="235"/>
      <c r="I243" s="235"/>
      <c r="J243" s="235"/>
      <c r="K243" s="236"/>
      <c r="L243" s="236"/>
      <c r="M243" s="236"/>
      <c r="N243" s="236"/>
      <c r="O243" s="236"/>
      <c r="P243" s="236"/>
      <c r="Q243" s="236"/>
      <c r="R243" s="165"/>
      <c r="S243" s="137">
        <f t="shared" si="10"/>
        <v>0</v>
      </c>
    </row>
  </sheetData>
  <sheetProtection/>
  <mergeCells count="22">
    <mergeCell ref="Q6:R8"/>
    <mergeCell ref="E7:E9"/>
    <mergeCell ref="F7:F9"/>
    <mergeCell ref="G7:G9"/>
    <mergeCell ref="H7:H9"/>
    <mergeCell ref="I7:I9"/>
    <mergeCell ref="D6:D9"/>
    <mergeCell ref="E6:J6"/>
    <mergeCell ref="K6:K9"/>
    <mergeCell ref="L6:L9"/>
    <mergeCell ref="M6:O6"/>
    <mergeCell ref="P6:P9"/>
    <mergeCell ref="B1:R1"/>
    <mergeCell ref="B2:R2"/>
    <mergeCell ref="B3:R3"/>
    <mergeCell ref="L4:M4"/>
    <mergeCell ref="B6:B9"/>
    <mergeCell ref="C6:C9"/>
    <mergeCell ref="J7:J9"/>
    <mergeCell ref="M7:M9"/>
    <mergeCell ref="N7:N9"/>
    <mergeCell ref="O7:O9"/>
  </mergeCells>
  <printOptions/>
  <pageMargins left="0.25" right="0.25" top="0.75" bottom="0.75" header="0.3" footer="0.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3"/>
  <sheetViews>
    <sheetView zoomScale="130" zoomScaleNormal="130" zoomScalePageLayoutView="0" workbookViewId="0" topLeftCell="A7">
      <selection activeCell="E22" sqref="E22"/>
    </sheetView>
  </sheetViews>
  <sheetFormatPr defaultColWidth="13.25390625" defaultRowHeight="12.75"/>
  <cols>
    <col min="1" max="1" width="7.375" style="167" customWidth="1"/>
    <col min="2" max="2" width="27.00390625" style="167" customWidth="1"/>
    <col min="3" max="3" width="4.625" style="168" customWidth="1"/>
    <col min="4" max="4" width="15.125" style="169" customWidth="1"/>
    <col min="5" max="5" width="18.00390625" style="169" customWidth="1"/>
    <col min="6" max="6" width="9.875" style="169" customWidth="1"/>
    <col min="7" max="7" width="5.625" style="169" customWidth="1"/>
    <col min="8" max="8" width="5.875" style="169" customWidth="1"/>
    <col min="9" max="9" width="6.00390625" style="169" customWidth="1"/>
    <col min="10" max="10" width="7.375" style="169" customWidth="1"/>
    <col min="11" max="11" width="6.75390625" style="169" customWidth="1"/>
    <col min="12" max="12" width="9.00390625" style="169" customWidth="1"/>
    <col min="13" max="13" width="13.00390625" style="169" customWidth="1"/>
    <col min="14" max="14" width="6.875" style="169" customWidth="1"/>
    <col min="15" max="15" width="7.00390625" style="169" customWidth="1"/>
    <col min="16" max="16" width="5.875" style="169" customWidth="1"/>
    <col min="17" max="16384" width="13.25390625" style="169" customWidth="1"/>
  </cols>
  <sheetData>
    <row r="1" ht="1.5" customHeight="1"/>
    <row r="2" spans="1:15" ht="9" customHeight="1">
      <c r="A2" s="401" t="s">
        <v>25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s="108" customFormat="1" ht="12.75" customHeight="1">
      <c r="A3" s="301" t="s">
        <v>629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5" s="108" customFormat="1" ht="12.75" customHeight="1">
      <c r="A4" s="402" t="s">
        <v>199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1:15" s="108" customFormat="1" ht="4.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6" ht="25.5" customHeight="1">
      <c r="A6" s="405"/>
      <c r="B6" s="405"/>
      <c r="C6" s="406" t="s">
        <v>0</v>
      </c>
      <c r="D6" s="384" t="s">
        <v>630</v>
      </c>
      <c r="E6" s="384" t="s">
        <v>631</v>
      </c>
      <c r="F6" s="394" t="s">
        <v>632</v>
      </c>
      <c r="G6" s="384" t="s">
        <v>92</v>
      </c>
      <c r="H6" s="384"/>
      <c r="I6" s="384"/>
      <c r="J6" s="384"/>
      <c r="K6" s="384"/>
      <c r="L6" s="384"/>
      <c r="M6" s="387" t="s">
        <v>633</v>
      </c>
      <c r="N6" s="408" t="s">
        <v>634</v>
      </c>
      <c r="O6" s="409"/>
      <c r="P6" s="410"/>
    </row>
    <row r="7" spans="1:16" ht="15" customHeight="1">
      <c r="A7" s="405"/>
      <c r="B7" s="405"/>
      <c r="C7" s="406"/>
      <c r="D7" s="384"/>
      <c r="E7" s="384"/>
      <c r="F7" s="396"/>
      <c r="G7" s="384" t="s">
        <v>635</v>
      </c>
      <c r="H7" s="384"/>
      <c r="I7" s="384"/>
      <c r="J7" s="384"/>
      <c r="K7" s="384" t="s">
        <v>636</v>
      </c>
      <c r="L7" s="395" t="s">
        <v>637</v>
      </c>
      <c r="M7" s="388"/>
      <c r="N7" s="384" t="s">
        <v>638</v>
      </c>
      <c r="O7" s="395" t="s">
        <v>639</v>
      </c>
      <c r="P7" s="412" t="s">
        <v>636</v>
      </c>
    </row>
    <row r="8" spans="1:18" ht="40.5" customHeight="1">
      <c r="A8" s="405"/>
      <c r="B8" s="405"/>
      <c r="C8" s="406"/>
      <c r="D8" s="384"/>
      <c r="E8" s="384"/>
      <c r="F8" s="407"/>
      <c r="G8" s="37" t="s">
        <v>640</v>
      </c>
      <c r="H8" s="37" t="s">
        <v>641</v>
      </c>
      <c r="I8" s="37" t="s">
        <v>642</v>
      </c>
      <c r="J8" s="37" t="s">
        <v>643</v>
      </c>
      <c r="K8" s="384"/>
      <c r="L8" s="411"/>
      <c r="M8" s="389"/>
      <c r="N8" s="384"/>
      <c r="O8" s="411"/>
      <c r="P8" s="413"/>
      <c r="Q8" s="110"/>
      <c r="R8" s="110"/>
    </row>
    <row r="9" spans="1:16" s="171" customFormat="1" ht="10.5" customHeight="1">
      <c r="A9" s="405" t="s">
        <v>100</v>
      </c>
      <c r="B9" s="405"/>
      <c r="C9" s="142" t="s">
        <v>101</v>
      </c>
      <c r="D9" s="170">
        <v>1</v>
      </c>
      <c r="E9" s="142" t="s">
        <v>13</v>
      </c>
      <c r="F9" s="142" t="s">
        <v>16</v>
      </c>
      <c r="G9" s="170">
        <v>4</v>
      </c>
      <c r="H9" s="170">
        <v>5</v>
      </c>
      <c r="I9" s="170">
        <v>6</v>
      </c>
      <c r="J9" s="142" t="s">
        <v>21</v>
      </c>
      <c r="K9" s="142" t="s">
        <v>22</v>
      </c>
      <c r="L9" s="142" t="s">
        <v>23</v>
      </c>
      <c r="M9" s="142" t="s">
        <v>24</v>
      </c>
      <c r="N9" s="142" t="s">
        <v>25</v>
      </c>
      <c r="O9" s="142" t="s">
        <v>26</v>
      </c>
      <c r="P9" s="142" t="s">
        <v>27</v>
      </c>
    </row>
    <row r="10" spans="1:16" s="176" customFormat="1" ht="24" customHeight="1">
      <c r="A10" s="414" t="s">
        <v>644</v>
      </c>
      <c r="B10" s="414"/>
      <c r="C10" s="172" t="s">
        <v>12</v>
      </c>
      <c r="D10" s="210">
        <v>1810</v>
      </c>
      <c r="E10" s="210">
        <v>148592</v>
      </c>
      <c r="F10" s="210">
        <v>64744</v>
      </c>
      <c r="G10" s="173">
        <v>4805</v>
      </c>
      <c r="H10" s="174">
        <v>32315</v>
      </c>
      <c r="I10" s="174">
        <v>23048</v>
      </c>
      <c r="J10" s="210">
        <v>4576</v>
      </c>
      <c r="K10" s="173">
        <v>18493</v>
      </c>
      <c r="L10" s="210">
        <v>246</v>
      </c>
      <c r="M10" s="210">
        <v>136434</v>
      </c>
      <c r="N10" s="173">
        <v>42854</v>
      </c>
      <c r="O10" s="210">
        <v>4546</v>
      </c>
      <c r="P10" s="175">
        <v>67726</v>
      </c>
    </row>
    <row r="11" spans="1:16" s="179" customFormat="1" ht="22.5" customHeight="1">
      <c r="A11" s="415" t="s">
        <v>645</v>
      </c>
      <c r="B11" s="415"/>
      <c r="C11" s="172" t="s">
        <v>646</v>
      </c>
      <c r="D11" s="247">
        <v>447</v>
      </c>
      <c r="E11" s="247">
        <v>30891</v>
      </c>
      <c r="F11" s="247">
        <v>4945</v>
      </c>
      <c r="G11" s="177">
        <v>4490</v>
      </c>
      <c r="H11" s="247">
        <v>455</v>
      </c>
      <c r="I11" s="44" t="s">
        <v>647</v>
      </c>
      <c r="J11" s="44" t="s">
        <v>647</v>
      </c>
      <c r="K11" s="247">
        <v>2623</v>
      </c>
      <c r="L11" s="249"/>
      <c r="M11" s="247">
        <f>245+429+277+361+644+611+962+602+466+838+2154+152+701+670+381+959+835+2153+405+702+620+13277</f>
        <v>28444</v>
      </c>
      <c r="N11" s="44" t="s">
        <v>647</v>
      </c>
      <c r="O11" s="44" t="s">
        <v>647</v>
      </c>
      <c r="P11" s="174">
        <v>14135</v>
      </c>
    </row>
    <row r="12" spans="1:16" s="179" customFormat="1" ht="14.25" customHeight="1">
      <c r="A12" s="416" t="s">
        <v>648</v>
      </c>
      <c r="B12" s="416"/>
      <c r="C12" s="172" t="s">
        <v>649</v>
      </c>
      <c r="D12" s="247">
        <v>530</v>
      </c>
      <c r="E12" s="247">
        <v>93761</v>
      </c>
      <c r="F12" s="247">
        <v>18908</v>
      </c>
      <c r="G12" s="180" t="s">
        <v>647</v>
      </c>
      <c r="H12" s="181">
        <v>18908</v>
      </c>
      <c r="I12" s="44" t="s">
        <v>647</v>
      </c>
      <c r="J12" s="44" t="s">
        <v>647</v>
      </c>
      <c r="K12" s="177">
        <v>8319</v>
      </c>
      <c r="L12" s="247">
        <v>176</v>
      </c>
      <c r="M12" s="247">
        <v>92803</v>
      </c>
      <c r="N12" s="177">
        <v>35748</v>
      </c>
      <c r="O12" s="44" t="s">
        <v>647</v>
      </c>
      <c r="P12" s="182">
        <v>45890</v>
      </c>
    </row>
    <row r="13" spans="1:16" s="17" customFormat="1" ht="14.25" customHeight="1">
      <c r="A13" s="414" t="s">
        <v>650</v>
      </c>
      <c r="B13" s="414"/>
      <c r="C13" s="172" t="s">
        <v>651</v>
      </c>
      <c r="D13" s="247">
        <v>16</v>
      </c>
      <c r="E13" s="247">
        <v>5058</v>
      </c>
      <c r="F13" s="247">
        <v>870</v>
      </c>
      <c r="G13" s="180" t="s">
        <v>647</v>
      </c>
      <c r="H13" s="177">
        <v>735</v>
      </c>
      <c r="I13" s="177">
        <v>135</v>
      </c>
      <c r="J13" s="183" t="s">
        <v>647</v>
      </c>
      <c r="K13" s="177">
        <v>259</v>
      </c>
      <c r="L13" s="247">
        <v>2</v>
      </c>
      <c r="M13" s="247">
        <v>4973</v>
      </c>
      <c r="N13" s="247">
        <v>4973</v>
      </c>
      <c r="O13" s="178"/>
      <c r="P13" s="182">
        <v>2491</v>
      </c>
    </row>
    <row r="14" spans="1:16" s="17" customFormat="1" ht="14.25" customHeight="1">
      <c r="A14" s="417" t="s">
        <v>652</v>
      </c>
      <c r="B14" s="417"/>
      <c r="C14" s="172" t="s">
        <v>653</v>
      </c>
      <c r="D14" s="247">
        <v>24</v>
      </c>
      <c r="E14" s="247">
        <v>18882</v>
      </c>
      <c r="F14" s="247">
        <v>4109</v>
      </c>
      <c r="G14" s="180" t="s">
        <v>647</v>
      </c>
      <c r="H14" s="181">
        <v>2359</v>
      </c>
      <c r="I14" s="177">
        <v>1667</v>
      </c>
      <c r="J14" s="177">
        <v>83</v>
      </c>
      <c r="K14" s="177">
        <f>683+268+82+155+65+740+185+923</f>
        <v>3101</v>
      </c>
      <c r="L14" s="247">
        <v>13</v>
      </c>
      <c r="M14" s="247">
        <v>10214</v>
      </c>
      <c r="N14" s="247">
        <f>696+236+380+821</f>
        <v>2133</v>
      </c>
      <c r="O14" s="247">
        <v>4546</v>
      </c>
      <c r="P14" s="182">
        <v>5210</v>
      </c>
    </row>
    <row r="15" spans="1:16" s="17" customFormat="1" ht="14.25" customHeight="1">
      <c r="A15" s="418" t="s">
        <v>654</v>
      </c>
      <c r="B15" s="419"/>
      <c r="C15" s="172" t="s">
        <v>655</v>
      </c>
      <c r="D15" s="247">
        <f>1+1+1+1+1+2+1+1+1+2+2+9+2+1+1</f>
        <v>27</v>
      </c>
      <c r="E15" s="183" t="s">
        <v>647</v>
      </c>
      <c r="F15" s="247">
        <f>164+304+65+805+124+212+56+42+300+96+114+287+60</f>
        <v>2629</v>
      </c>
      <c r="G15" s="177">
        <f>46+1</f>
        <v>47</v>
      </c>
      <c r="H15" s="181">
        <f>42+60+287+56+212+124+759+65+304+164+113+96+300</f>
        <v>2582</v>
      </c>
      <c r="I15" s="180" t="s">
        <v>647</v>
      </c>
      <c r="J15" s="183" t="s">
        <v>647</v>
      </c>
      <c r="K15" s="177">
        <f>71+28+4+48+21+10+174+48+19+41+8+294</f>
        <v>766</v>
      </c>
      <c r="L15" s="247">
        <v>18</v>
      </c>
      <c r="M15" s="44" t="s">
        <v>647</v>
      </c>
      <c r="N15" s="44" t="s">
        <v>647</v>
      </c>
      <c r="O15" s="44" t="s">
        <v>647</v>
      </c>
      <c r="P15" s="44" t="s">
        <v>647</v>
      </c>
    </row>
    <row r="16" spans="1:16" s="17" customFormat="1" ht="14.25" customHeight="1">
      <c r="A16" s="418" t="s">
        <v>656</v>
      </c>
      <c r="B16" s="419"/>
      <c r="C16" s="172" t="s">
        <v>657</v>
      </c>
      <c r="D16" s="247">
        <v>696</v>
      </c>
      <c r="E16" s="44" t="s">
        <v>647</v>
      </c>
      <c r="F16" s="247">
        <v>24890</v>
      </c>
      <c r="G16" s="180" t="s">
        <v>647</v>
      </c>
      <c r="H16" s="181">
        <v>4388</v>
      </c>
      <c r="I16" s="181">
        <v>16713</v>
      </c>
      <c r="J16" s="177">
        <f>50+18+401+30+295+48+100+54+274+14+61+201+547+1124+68+1+130+36+122+22+193</f>
        <v>3789</v>
      </c>
      <c r="K16" s="177">
        <v>1430</v>
      </c>
      <c r="L16" s="247">
        <v>15</v>
      </c>
      <c r="M16" s="44" t="s">
        <v>647</v>
      </c>
      <c r="N16" s="44" t="s">
        <v>647</v>
      </c>
      <c r="O16" s="44" t="s">
        <v>647</v>
      </c>
      <c r="P16" s="44" t="s">
        <v>647</v>
      </c>
    </row>
    <row r="17" spans="1:16" s="17" customFormat="1" ht="35.25" customHeight="1">
      <c r="A17" s="418" t="s">
        <v>658</v>
      </c>
      <c r="B17" s="419"/>
      <c r="C17" s="172" t="s">
        <v>659</v>
      </c>
      <c r="D17" s="210">
        <v>64</v>
      </c>
      <c r="E17" s="44" t="s">
        <v>647</v>
      </c>
      <c r="F17" s="247">
        <v>7860</v>
      </c>
      <c r="G17" s="247">
        <f>250+18</f>
        <v>268</v>
      </c>
      <c r="H17" s="247">
        <v>2848</v>
      </c>
      <c r="I17" s="247">
        <v>4094</v>
      </c>
      <c r="J17" s="247">
        <f>28+48+10+202+237+49+76</f>
        <v>650</v>
      </c>
      <c r="K17" s="247">
        <v>1985</v>
      </c>
      <c r="L17" s="247">
        <v>12</v>
      </c>
      <c r="M17" s="44" t="s">
        <v>647</v>
      </c>
      <c r="N17" s="44" t="s">
        <v>647</v>
      </c>
      <c r="O17" s="44" t="s">
        <v>647</v>
      </c>
      <c r="P17" s="44" t="s">
        <v>647</v>
      </c>
    </row>
    <row r="18" spans="1:16" s="17" customFormat="1" ht="21.75" customHeight="1">
      <c r="A18" s="418" t="s">
        <v>660</v>
      </c>
      <c r="B18" s="419"/>
      <c r="C18" s="184" t="s">
        <v>661</v>
      </c>
      <c r="D18" s="210">
        <v>56</v>
      </c>
      <c r="E18" s="44" t="s">
        <v>647</v>
      </c>
      <c r="F18" s="247">
        <v>5764</v>
      </c>
      <c r="G18" s="247">
        <v>18</v>
      </c>
      <c r="H18" s="247">
        <v>2023</v>
      </c>
      <c r="I18" s="247">
        <v>3468</v>
      </c>
      <c r="J18" s="247">
        <v>255</v>
      </c>
      <c r="K18" s="247">
        <v>1701</v>
      </c>
      <c r="L18" s="247">
        <v>10</v>
      </c>
      <c r="M18" s="44" t="s">
        <v>647</v>
      </c>
      <c r="N18" s="44" t="s">
        <v>647</v>
      </c>
      <c r="O18" s="44" t="s">
        <v>647</v>
      </c>
      <c r="P18" s="44" t="s">
        <v>647</v>
      </c>
    </row>
    <row r="19" spans="1:16" s="17" customFormat="1" ht="17.25" customHeight="1">
      <c r="A19" s="418" t="s">
        <v>662</v>
      </c>
      <c r="B19" s="419"/>
      <c r="C19" s="184" t="s">
        <v>663</v>
      </c>
      <c r="D19" s="210">
        <f>1+1+1+2+1</f>
        <v>6</v>
      </c>
      <c r="E19" s="44" t="s">
        <v>647</v>
      </c>
      <c r="F19" s="247">
        <f>162+300+41+30</f>
        <v>533</v>
      </c>
      <c r="G19" s="181"/>
      <c r="H19" s="247">
        <v>40</v>
      </c>
      <c r="I19" s="247">
        <f>300+122+1+16</f>
        <v>439</v>
      </c>
      <c r="J19" s="247">
        <f>14+40</f>
        <v>54</v>
      </c>
      <c r="K19" s="247">
        <v>10</v>
      </c>
      <c r="L19" s="249"/>
      <c r="M19" s="44" t="s">
        <v>647</v>
      </c>
      <c r="N19" s="44" t="s">
        <v>647</v>
      </c>
      <c r="O19" s="44" t="s">
        <v>647</v>
      </c>
      <c r="P19" s="44" t="s">
        <v>647</v>
      </c>
    </row>
    <row r="20" spans="1:16" s="17" customFormat="1" ht="6" customHeight="1">
      <c r="A20" s="185"/>
      <c r="B20" s="185"/>
      <c r="C20" s="186"/>
      <c r="D20" s="187"/>
      <c r="E20" s="187"/>
      <c r="F20" s="248"/>
      <c r="G20" s="188"/>
      <c r="H20" s="188"/>
      <c r="I20" s="188"/>
      <c r="J20" s="188"/>
      <c r="K20" s="188"/>
      <c r="L20" s="188"/>
      <c r="M20" s="187"/>
      <c r="N20" s="187"/>
      <c r="O20" s="188"/>
      <c r="P20" s="187"/>
    </row>
    <row r="21" spans="1:15" ht="4.5" customHeight="1" hidden="1">
      <c r="A21" s="189"/>
      <c r="B21" s="189"/>
      <c r="C21" s="190"/>
      <c r="D21" s="187"/>
      <c r="E21" s="191"/>
      <c r="F21" s="179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6" s="124" customFormat="1" ht="24" customHeight="1">
      <c r="A22" s="420" t="s">
        <v>664</v>
      </c>
      <c r="B22" s="420"/>
      <c r="C22" s="142" t="s">
        <v>13</v>
      </c>
      <c r="D22" s="210">
        <v>3</v>
      </c>
      <c r="E22" s="192"/>
      <c r="F22" s="193"/>
      <c r="G22" s="194"/>
      <c r="H22" s="194"/>
      <c r="I22" s="194"/>
      <c r="J22" s="194"/>
      <c r="K22" s="195"/>
      <c r="L22" s="196"/>
      <c r="M22" s="196"/>
      <c r="N22" s="195"/>
      <c r="O22" s="195"/>
      <c r="P22" s="195"/>
    </row>
    <row r="23" spans="1:16" s="124" customFormat="1" ht="22.5" customHeight="1">
      <c r="A23" s="420" t="s">
        <v>665</v>
      </c>
      <c r="B23" s="420"/>
      <c r="C23" s="160" t="s">
        <v>1</v>
      </c>
      <c r="D23" s="197"/>
      <c r="E23" s="192"/>
      <c r="F23" s="193"/>
      <c r="G23" s="194"/>
      <c r="H23" s="194"/>
      <c r="I23" s="194"/>
      <c r="J23" s="194"/>
      <c r="K23" s="195"/>
      <c r="L23" s="196"/>
      <c r="M23" s="196"/>
      <c r="N23" s="195"/>
      <c r="O23" s="195"/>
      <c r="P23" s="195"/>
    </row>
    <row r="24" spans="1:16" s="124" customFormat="1" ht="12" customHeight="1">
      <c r="A24" s="421" t="s">
        <v>666</v>
      </c>
      <c r="B24" s="422"/>
      <c r="C24" s="160" t="s">
        <v>2</v>
      </c>
      <c r="D24" s="210">
        <v>1</v>
      </c>
      <c r="E24" s="192"/>
      <c r="F24" s="193"/>
      <c r="G24" s="194"/>
      <c r="H24" s="194"/>
      <c r="I24" s="194"/>
      <c r="J24" s="194"/>
      <c r="K24" s="195"/>
      <c r="L24" s="196"/>
      <c r="M24" s="196"/>
      <c r="N24" s="195"/>
      <c r="O24" s="195"/>
      <c r="P24" s="195"/>
    </row>
    <row r="25" spans="1:16" s="124" customFormat="1" ht="12" customHeight="1">
      <c r="A25" s="423" t="s">
        <v>667</v>
      </c>
      <c r="B25" s="423"/>
      <c r="C25" s="160" t="s">
        <v>3</v>
      </c>
      <c r="D25" s="197"/>
      <c r="E25" s="192"/>
      <c r="F25" s="193"/>
      <c r="G25" s="194"/>
      <c r="H25" s="194"/>
      <c r="I25" s="194"/>
      <c r="J25" s="194"/>
      <c r="K25" s="195"/>
      <c r="L25" s="196"/>
      <c r="M25" s="196"/>
      <c r="N25" s="195"/>
      <c r="O25" s="195"/>
      <c r="P25" s="195"/>
    </row>
    <row r="26" spans="1:16" s="124" customFormat="1" ht="12" customHeight="1">
      <c r="A26" s="423" t="s">
        <v>668</v>
      </c>
      <c r="B26" s="423"/>
      <c r="C26" s="160" t="s">
        <v>4</v>
      </c>
      <c r="D26" s="210">
        <v>2</v>
      </c>
      <c r="E26" s="192"/>
      <c r="F26" s="193"/>
      <c r="G26" s="194"/>
      <c r="H26" s="194"/>
      <c r="I26" s="194"/>
      <c r="J26" s="194"/>
      <c r="K26" s="195"/>
      <c r="L26" s="196"/>
      <c r="M26" s="196"/>
      <c r="N26" s="195"/>
      <c r="O26" s="195"/>
      <c r="P26" s="195"/>
    </row>
    <row r="27" spans="1:16" s="124" customFormat="1" ht="12" customHeight="1">
      <c r="A27" s="423" t="s">
        <v>669</v>
      </c>
      <c r="B27" s="423"/>
      <c r="C27" s="160" t="s">
        <v>5</v>
      </c>
      <c r="D27" s="197"/>
      <c r="E27" s="192"/>
      <c r="F27" s="195"/>
      <c r="G27" s="195"/>
      <c r="H27" s="55"/>
      <c r="I27" s="55"/>
      <c r="J27" s="55"/>
      <c r="K27" s="55"/>
      <c r="L27" s="55"/>
      <c r="M27" s="55"/>
      <c r="N27" s="195"/>
      <c r="O27" s="195"/>
      <c r="P27" s="195"/>
    </row>
    <row r="28" spans="1:16" s="124" customFormat="1" ht="12" customHeight="1">
      <c r="A28" s="424" t="s">
        <v>670</v>
      </c>
      <c r="B28" s="425"/>
      <c r="C28" s="160" t="s">
        <v>14</v>
      </c>
      <c r="D28" s="197"/>
      <c r="E28" s="192"/>
      <c r="F28" s="195"/>
      <c r="G28" s="195"/>
      <c r="H28" s="195"/>
      <c r="I28" s="198"/>
      <c r="J28" s="195"/>
      <c r="K28" s="195"/>
      <c r="L28" s="195"/>
      <c r="M28" s="195"/>
      <c r="N28" s="195"/>
      <c r="O28" s="195"/>
      <c r="P28" s="195"/>
    </row>
    <row r="29" spans="1:16" s="124" customFormat="1" ht="12" customHeight="1">
      <c r="A29" s="423" t="s">
        <v>671</v>
      </c>
      <c r="B29" s="423"/>
      <c r="C29" s="160" t="s">
        <v>15</v>
      </c>
      <c r="D29" s="197"/>
      <c r="E29" s="198"/>
      <c r="F29" s="195"/>
      <c r="G29" s="195"/>
      <c r="H29" s="195"/>
      <c r="I29" s="198"/>
      <c r="J29" s="195"/>
      <c r="K29" s="195"/>
      <c r="L29" s="195"/>
      <c r="M29" s="195"/>
      <c r="N29" s="195"/>
      <c r="O29" s="195"/>
      <c r="P29" s="195"/>
    </row>
    <row r="30" spans="3:4" ht="6" customHeight="1">
      <c r="C30" s="167"/>
      <c r="D30" s="167"/>
    </row>
    <row r="31" spans="1:16" s="124" customFormat="1" ht="23.25" customHeight="1">
      <c r="A31" s="426" t="s">
        <v>672</v>
      </c>
      <c r="B31" s="427"/>
      <c r="C31" s="142" t="s">
        <v>16</v>
      </c>
      <c r="D31" s="210">
        <v>1</v>
      </c>
      <c r="E31" s="192"/>
      <c r="F31" s="193"/>
      <c r="G31" s="194"/>
      <c r="H31" s="194"/>
      <c r="I31" s="194"/>
      <c r="J31" s="194"/>
      <c r="K31" s="195"/>
      <c r="L31" s="196"/>
      <c r="M31" s="196"/>
      <c r="N31" s="195"/>
      <c r="O31" s="195"/>
      <c r="P31" s="195"/>
    </row>
    <row r="32" spans="1:16" s="124" customFormat="1" ht="21.75" customHeight="1">
      <c r="A32" s="427" t="s">
        <v>673</v>
      </c>
      <c r="B32" s="427"/>
      <c r="C32" s="160" t="s">
        <v>6</v>
      </c>
      <c r="D32" s="197"/>
      <c r="E32" s="192"/>
      <c r="F32" s="193"/>
      <c r="G32" s="194"/>
      <c r="H32" s="194"/>
      <c r="I32" s="194"/>
      <c r="J32" s="194"/>
      <c r="K32" s="195"/>
      <c r="L32" s="196"/>
      <c r="M32" s="196"/>
      <c r="N32" s="195"/>
      <c r="O32" s="195"/>
      <c r="P32" s="195"/>
    </row>
    <row r="33" spans="1:16" s="124" customFormat="1" ht="12" customHeight="1">
      <c r="A33" s="421" t="s">
        <v>666</v>
      </c>
      <c r="B33" s="422"/>
      <c r="C33" s="160" t="s">
        <v>7</v>
      </c>
      <c r="D33" s="210">
        <v>1</v>
      </c>
      <c r="E33" s="192"/>
      <c r="F33" s="193"/>
      <c r="G33" s="194"/>
      <c r="H33" s="194"/>
      <c r="I33" s="194"/>
      <c r="J33" s="194"/>
      <c r="K33" s="195"/>
      <c r="L33" s="196"/>
      <c r="M33" s="196"/>
      <c r="N33" s="195"/>
      <c r="O33" s="195"/>
      <c r="P33" s="195"/>
    </row>
    <row r="34" spans="1:16" s="124" customFormat="1" ht="12" customHeight="1">
      <c r="A34" s="428" t="s">
        <v>674</v>
      </c>
      <c r="B34" s="428"/>
      <c r="C34" s="160" t="s">
        <v>8</v>
      </c>
      <c r="D34" s="197"/>
      <c r="E34" s="192"/>
      <c r="F34" s="195"/>
      <c r="G34" s="195"/>
      <c r="H34" s="55"/>
      <c r="I34" s="55"/>
      <c r="J34" s="55"/>
      <c r="K34" s="55"/>
      <c r="L34" s="55"/>
      <c r="M34" s="55"/>
      <c r="N34" s="195"/>
      <c r="O34" s="195"/>
      <c r="P34" s="195"/>
    </row>
    <row r="35" spans="1:16" s="124" customFormat="1" ht="10.5" customHeight="1">
      <c r="A35" s="428" t="s">
        <v>675</v>
      </c>
      <c r="B35" s="428"/>
      <c r="C35" s="160" t="s">
        <v>308</v>
      </c>
      <c r="D35" s="197"/>
      <c r="E35" s="192"/>
      <c r="F35" s="195"/>
      <c r="G35" s="195"/>
      <c r="H35" s="55"/>
      <c r="I35" s="55"/>
      <c r="J35" s="55"/>
      <c r="K35" s="55"/>
      <c r="L35" s="55"/>
      <c r="M35" s="55"/>
      <c r="N35" s="195"/>
      <c r="O35" s="195"/>
      <c r="P35" s="195"/>
    </row>
    <row r="36" spans="1:16" s="124" customFormat="1" ht="12" customHeight="1">
      <c r="A36" s="428" t="s">
        <v>676</v>
      </c>
      <c r="B36" s="428"/>
      <c r="C36" s="160" t="s">
        <v>310</v>
      </c>
      <c r="D36" s="197"/>
      <c r="E36" s="192"/>
      <c r="F36" s="195"/>
      <c r="G36" s="195"/>
      <c r="H36" s="195"/>
      <c r="I36" s="198"/>
      <c r="J36" s="195"/>
      <c r="K36" s="195"/>
      <c r="L36" s="195"/>
      <c r="M36" s="195"/>
      <c r="N36" s="195"/>
      <c r="O36" s="195"/>
      <c r="P36" s="195"/>
    </row>
    <row r="37" spans="1:16" s="124" customFormat="1" ht="11.25" customHeight="1">
      <c r="A37" s="428" t="s">
        <v>671</v>
      </c>
      <c r="B37" s="428"/>
      <c r="C37" s="160" t="s">
        <v>312</v>
      </c>
      <c r="D37" s="197"/>
      <c r="E37" s="198"/>
      <c r="F37" s="195"/>
      <c r="G37" s="195"/>
      <c r="H37" s="195"/>
      <c r="I37" s="198"/>
      <c r="J37" s="195"/>
      <c r="K37" s="195"/>
      <c r="L37" s="195"/>
      <c r="M37" s="195"/>
      <c r="N37" s="195"/>
      <c r="O37" s="195"/>
      <c r="P37" s="195"/>
    </row>
    <row r="38" spans="1:4" s="20" customFormat="1" ht="4.5" customHeight="1">
      <c r="A38" s="199"/>
      <c r="B38" s="199"/>
      <c r="C38" s="199"/>
      <c r="D38" s="199"/>
    </row>
    <row r="39" spans="1:12" s="20" customFormat="1" ht="12" customHeight="1">
      <c r="A39" s="200" t="s">
        <v>677</v>
      </c>
      <c r="B39" s="201"/>
      <c r="C39" s="433" t="s">
        <v>678</v>
      </c>
      <c r="D39" s="433"/>
      <c r="E39" s="203"/>
      <c r="G39" s="203"/>
      <c r="H39" s="203"/>
      <c r="I39" s="434" t="s">
        <v>679</v>
      </c>
      <c r="J39" s="435"/>
      <c r="K39" s="435"/>
      <c r="L39" s="203"/>
    </row>
    <row r="40" spans="1:12" s="20" customFormat="1" ht="10.5" customHeight="1">
      <c r="A40" s="200"/>
      <c r="C40" s="201"/>
      <c r="D40" s="201"/>
      <c r="E40" s="204" t="s">
        <v>680</v>
      </c>
      <c r="G40" s="436"/>
      <c r="H40" s="436"/>
      <c r="I40" s="436"/>
      <c r="J40" s="205" t="s">
        <v>681</v>
      </c>
      <c r="K40" s="205"/>
      <c r="L40" s="205"/>
    </row>
    <row r="41" spans="1:14" s="20" customFormat="1" ht="12" customHeight="1">
      <c r="A41" s="20" t="s">
        <v>682</v>
      </c>
      <c r="B41" s="206"/>
      <c r="C41" s="206"/>
      <c r="D41" s="206"/>
      <c r="E41" s="207"/>
      <c r="G41" s="207"/>
      <c r="I41" s="437" t="s">
        <v>690</v>
      </c>
      <c r="J41" s="437"/>
      <c r="K41" s="437"/>
      <c r="N41" s="29"/>
    </row>
    <row r="42" spans="1:12" s="20" customFormat="1" ht="13.5" customHeight="1">
      <c r="A42" s="200"/>
      <c r="C42" s="201"/>
      <c r="D42" s="201"/>
      <c r="E42" s="204" t="s">
        <v>680</v>
      </c>
      <c r="G42" s="436"/>
      <c r="H42" s="436"/>
      <c r="I42" s="436"/>
      <c r="J42" s="205" t="s">
        <v>681</v>
      </c>
      <c r="K42" s="205"/>
      <c r="L42" s="205"/>
    </row>
    <row r="43" spans="1:13" s="20" customFormat="1" ht="11.25" customHeight="1">
      <c r="A43" s="202" t="s">
        <v>683</v>
      </c>
      <c r="B43" s="250" t="s">
        <v>691</v>
      </c>
      <c r="C43" s="201" t="s">
        <v>684</v>
      </c>
      <c r="D43" s="429" t="s">
        <v>691</v>
      </c>
      <c r="E43" s="429"/>
      <c r="F43" s="201"/>
      <c r="G43" s="430" t="s">
        <v>685</v>
      </c>
      <c r="H43" s="430"/>
      <c r="I43" s="430"/>
      <c r="J43" s="431" t="s">
        <v>692</v>
      </c>
      <c r="K43" s="432"/>
      <c r="L43" s="432"/>
      <c r="M43" s="206"/>
    </row>
  </sheetData>
  <sheetProtection/>
  <mergeCells count="52">
    <mergeCell ref="D43:E43"/>
    <mergeCell ref="G43:I43"/>
    <mergeCell ref="J43:L43"/>
    <mergeCell ref="A36:B36"/>
    <mergeCell ref="A37:B37"/>
    <mergeCell ref="C39:D39"/>
    <mergeCell ref="I39:K39"/>
    <mergeCell ref="G40:I40"/>
    <mergeCell ref="G42:I42"/>
    <mergeCell ref="I41:K41"/>
    <mergeCell ref="A29:B29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15:B15"/>
    <mergeCell ref="A16:B16"/>
    <mergeCell ref="A17:B17"/>
    <mergeCell ref="A18:B18"/>
    <mergeCell ref="A19:B19"/>
    <mergeCell ref="A22:B22"/>
    <mergeCell ref="A9:B9"/>
    <mergeCell ref="A10:B10"/>
    <mergeCell ref="A11:B11"/>
    <mergeCell ref="A12:B12"/>
    <mergeCell ref="A13:B13"/>
    <mergeCell ref="A14:B14"/>
    <mergeCell ref="M6:M8"/>
    <mergeCell ref="N6:P6"/>
    <mergeCell ref="G7:J7"/>
    <mergeCell ref="K7:K8"/>
    <mergeCell ref="L7:L8"/>
    <mergeCell ref="N7:N8"/>
    <mergeCell ref="O7:O8"/>
    <mergeCell ref="P7:P8"/>
    <mergeCell ref="A2:O2"/>
    <mergeCell ref="A3:O3"/>
    <mergeCell ref="A4:O4"/>
    <mergeCell ref="A5:O5"/>
    <mergeCell ref="A6:B8"/>
    <mergeCell ref="C6:C8"/>
    <mergeCell ref="D6:D8"/>
    <mergeCell ref="E6:E8"/>
    <mergeCell ref="F6:F8"/>
    <mergeCell ref="G6:L6"/>
  </mergeCells>
  <hyperlinks>
    <hyperlink ref="J43" r:id="rId1" display="dsms_post@cg.gov.ua"/>
  </hyperlinks>
  <printOptions/>
  <pageMargins left="0.35433070866141736" right="0.2362204724409449" top="0.1968503937007874" bottom="0.1968503937007874" header="0" footer="0"/>
  <pageSetup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Serbina</dc:creator>
  <cp:keywords/>
  <dc:description/>
  <cp:lastModifiedBy>User</cp:lastModifiedBy>
  <cp:lastPrinted>2018-02-15T08:00:14Z</cp:lastPrinted>
  <dcterms:created xsi:type="dcterms:W3CDTF">2014-06-04T11:17:08Z</dcterms:created>
  <dcterms:modified xsi:type="dcterms:W3CDTF">2018-06-07T06:25:18Z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